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1/Saatse kordon, Ulitina/"/>
    </mc:Choice>
  </mc:AlternateContent>
  <xr:revisionPtr revIDLastSave="63" documentId="13_ncr:1_{643C0BB9-0D7D-4ADC-97DD-60D9102A0FE3}" xr6:coauthVersionLast="47" xr6:coauthVersionMax="47" xr10:uidLastSave="{2F5C5F74-5F22-4CBF-8D3C-2E28881C2321}"/>
  <bookViews>
    <workbookView xWindow="1950" yWindow="1950" windowWidth="28800" windowHeight="15435" firstSheet="5" activeTab="5" xr2:uid="{00000000-000D-0000-FFFF-FFFF00000000}"/>
  </bookViews>
  <sheets>
    <sheet name="Lisa 3" sheetId="4" r:id="rId1"/>
    <sheet name="Annuiteetgraafik (bilansiline)" sheetId="5" r:id="rId2"/>
    <sheet name="Annuiteetgraafik (lisa nr 6.1)" sheetId="7" r:id="rId3"/>
    <sheet name="Annuiteetgraafik (lisa nr 6.2)" sheetId="9" r:id="rId4"/>
    <sheet name="Annuiteetgraafik (lisa nr 6.3)" sheetId="6" r:id="rId5"/>
    <sheet name="Annuiteetgraafik (lisa nr 6.5)" sheetId="12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17" i="4"/>
  <c r="E17" i="4" s="1"/>
  <c r="E31" i="12"/>
  <c r="E27" i="12"/>
  <c r="E19" i="12"/>
  <c r="D19" i="12"/>
  <c r="F19" i="12" s="1"/>
  <c r="D16" i="12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E10" i="12"/>
  <c r="E38" i="12" s="1"/>
  <c r="D10" i="12"/>
  <c r="D11" i="12" s="1"/>
  <c r="E23" i="12" l="1"/>
  <c r="E35" i="12"/>
  <c r="E39" i="12"/>
  <c r="D17" i="12"/>
  <c r="D21" i="12"/>
  <c r="C16" i="12"/>
  <c r="E17" i="12"/>
  <c r="E21" i="12"/>
  <c r="E25" i="12"/>
  <c r="E29" i="12"/>
  <c r="E33" i="12"/>
  <c r="E37" i="12"/>
  <c r="D20" i="12"/>
  <c r="D24" i="12"/>
  <c r="E16" i="12"/>
  <c r="F16" i="12" s="1"/>
  <c r="E20" i="12"/>
  <c r="E24" i="12"/>
  <c r="E28" i="12"/>
  <c r="E32" i="12"/>
  <c r="E36" i="12"/>
  <c r="D23" i="12"/>
  <c r="F23" i="12" s="1"/>
  <c r="D18" i="12"/>
  <c r="D22" i="12"/>
  <c r="E18" i="12"/>
  <c r="E22" i="12"/>
  <c r="E26" i="12"/>
  <c r="E30" i="12"/>
  <c r="E34" i="12"/>
  <c r="F22" i="12" l="1"/>
  <c r="F18" i="12"/>
  <c r="F24" i="12"/>
  <c r="G16" i="12"/>
  <c r="C17" i="12" s="1"/>
  <c r="G17" i="12" s="1"/>
  <c r="C18" i="12" s="1"/>
  <c r="G18" i="12" s="1"/>
  <c r="C19" i="12" s="1"/>
  <c r="G19" i="12" s="1"/>
  <c r="C20" i="12" s="1"/>
  <c r="G20" i="12" s="1"/>
  <c r="C21" i="12" s="1"/>
  <c r="G21" i="12" s="1"/>
  <c r="C22" i="12" s="1"/>
  <c r="G22" i="12" s="1"/>
  <c r="C23" i="12" s="1"/>
  <c r="G23" i="12" s="1"/>
  <c r="C24" i="12" s="1"/>
  <c r="G24" i="12" s="1"/>
  <c r="C25" i="12" s="1"/>
  <c r="F21" i="12"/>
  <c r="F17" i="12"/>
  <c r="F20" i="12"/>
  <c r="D38" i="12" l="1"/>
  <c r="F38" i="12" s="1"/>
  <c r="D34" i="12"/>
  <c r="F34" i="12" s="1"/>
  <c r="D30" i="12"/>
  <c r="F30" i="12" s="1"/>
  <c r="D26" i="12"/>
  <c r="F26" i="12" s="1"/>
  <c r="D39" i="12"/>
  <c r="F39" i="12" s="1"/>
  <c r="D35" i="12"/>
  <c r="F35" i="12" s="1"/>
  <c r="D31" i="12"/>
  <c r="F31" i="12" s="1"/>
  <c r="D27" i="12"/>
  <c r="F27" i="12" s="1"/>
  <c r="G25" i="12"/>
  <c r="C26" i="12" s="1"/>
  <c r="G26" i="12" s="1"/>
  <c r="C27" i="12" s="1"/>
  <c r="G27" i="12" s="1"/>
  <c r="C28" i="12" s="1"/>
  <c r="G28" i="12" s="1"/>
  <c r="C29" i="12" s="1"/>
  <c r="G29" i="12" s="1"/>
  <c r="C30" i="12" s="1"/>
  <c r="G30" i="12" s="1"/>
  <c r="C31" i="12" s="1"/>
  <c r="G31" i="12" s="1"/>
  <c r="C32" i="12" s="1"/>
  <c r="G32" i="12" s="1"/>
  <c r="C33" i="12" s="1"/>
  <c r="G33" i="12" s="1"/>
  <c r="C34" i="12" s="1"/>
  <c r="G34" i="12" s="1"/>
  <c r="C35" i="12" s="1"/>
  <c r="G35" i="12" s="1"/>
  <c r="C36" i="12" s="1"/>
  <c r="G36" i="12" s="1"/>
  <c r="C37" i="12" s="1"/>
  <c r="G37" i="12" s="1"/>
  <c r="C38" i="12" s="1"/>
  <c r="G38" i="12" s="1"/>
  <c r="C39" i="12" s="1"/>
  <c r="G39" i="12" s="1"/>
  <c r="D32" i="12"/>
  <c r="F32" i="12" s="1"/>
  <c r="D36" i="12"/>
  <c r="F36" i="12" s="1"/>
  <c r="D28" i="12"/>
  <c r="F28" i="12" s="1"/>
  <c r="D37" i="12"/>
  <c r="F37" i="12" s="1"/>
  <c r="D33" i="12"/>
  <c r="F33" i="12" s="1"/>
  <c r="D29" i="12"/>
  <c r="F29" i="12" s="1"/>
  <c r="D25" i="12"/>
  <c r="F25" i="12" s="1"/>
  <c r="E8" i="9" l="1"/>
  <c r="F19" i="4" l="1"/>
  <c r="E8" i="6" l="1"/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D9" i="9"/>
  <c r="D8" i="9"/>
  <c r="E131" i="9" l="1"/>
  <c r="E129" i="9"/>
  <c r="E127" i="9"/>
  <c r="E125" i="9"/>
  <c r="E123" i="9"/>
  <c r="E121" i="9"/>
  <c r="E119" i="9"/>
  <c r="E117" i="9"/>
  <c r="E115" i="9"/>
  <c r="E113" i="9"/>
  <c r="E111" i="9"/>
  <c r="E109" i="9"/>
  <c r="E107" i="9"/>
  <c r="E105" i="9"/>
  <c r="E103" i="9"/>
  <c r="E101" i="9"/>
  <c r="E99" i="9"/>
  <c r="E97" i="9"/>
  <c r="E95" i="9"/>
  <c r="E93" i="9"/>
  <c r="E91" i="9"/>
  <c r="E89" i="9"/>
  <c r="E87" i="9"/>
  <c r="E85" i="9"/>
  <c r="E83" i="9"/>
  <c r="E81" i="9"/>
  <c r="E79" i="9"/>
  <c r="E130" i="9"/>
  <c r="E128" i="9"/>
  <c r="E126" i="9"/>
  <c r="E124" i="9"/>
  <c r="E122" i="9"/>
  <c r="E120" i="9"/>
  <c r="E118" i="9"/>
  <c r="E116" i="9"/>
  <c r="E114" i="9"/>
  <c r="E112" i="9"/>
  <c r="E110" i="9"/>
  <c r="E108" i="9"/>
  <c r="E106" i="9"/>
  <c r="E104" i="9"/>
  <c r="E102" i="9"/>
  <c r="E100" i="9"/>
  <c r="E98" i="9"/>
  <c r="E96" i="9"/>
  <c r="E94" i="9"/>
  <c r="E92" i="9"/>
  <c r="E90" i="9"/>
  <c r="E88" i="9"/>
  <c r="E86" i="9"/>
  <c r="E84" i="9"/>
  <c r="E82" i="9"/>
  <c r="E80" i="9"/>
  <c r="E78" i="9"/>
  <c r="E77" i="9"/>
  <c r="E75" i="9"/>
  <c r="E73" i="9"/>
  <c r="E71" i="9"/>
  <c r="E69" i="9"/>
  <c r="E67" i="9"/>
  <c r="E65" i="9"/>
  <c r="E63" i="9"/>
  <c r="E61" i="9"/>
  <c r="E59" i="9"/>
  <c r="E57" i="9"/>
  <c r="E55" i="9"/>
  <c r="E53" i="9"/>
  <c r="E51" i="9"/>
  <c r="E49" i="9"/>
  <c r="E47" i="9"/>
  <c r="E45" i="9"/>
  <c r="E46" i="9"/>
  <c r="E42" i="9"/>
  <c r="E40" i="9"/>
  <c r="E38" i="9"/>
  <c r="E36" i="9"/>
  <c r="E34" i="9"/>
  <c r="E32" i="9"/>
  <c r="E30" i="9"/>
  <c r="E28" i="9"/>
  <c r="E26" i="9"/>
  <c r="E24" i="9"/>
  <c r="E22" i="9"/>
  <c r="E20" i="9"/>
  <c r="E18" i="9"/>
  <c r="E16" i="9"/>
  <c r="C15" i="9"/>
  <c r="E43" i="9"/>
  <c r="E41" i="9"/>
  <c r="E39" i="9"/>
  <c r="E35" i="9"/>
  <c r="E31" i="9"/>
  <c r="E27" i="9"/>
  <c r="E23" i="9"/>
  <c r="E19" i="9"/>
  <c r="E15" i="9"/>
  <c r="E76" i="9"/>
  <c r="E72" i="9"/>
  <c r="E68" i="9"/>
  <c r="E64" i="9"/>
  <c r="E56" i="9"/>
  <c r="E52" i="9"/>
  <c r="E74" i="9"/>
  <c r="E70" i="9"/>
  <c r="E66" i="9"/>
  <c r="E62" i="9"/>
  <c r="E58" i="9"/>
  <c r="E54" i="9"/>
  <c r="E50" i="9"/>
  <c r="E44" i="9"/>
  <c r="F15" i="9"/>
  <c r="E37" i="9"/>
  <c r="E33" i="9"/>
  <c r="E29" i="9"/>
  <c r="E25" i="9"/>
  <c r="E21" i="9"/>
  <c r="E17" i="9"/>
  <c r="E60" i="9"/>
  <c r="E48" i="9"/>
  <c r="F16" i="9" l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2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F107" i="9" s="1"/>
  <c r="F108" i="9" s="1"/>
  <c r="F109" i="9" s="1"/>
  <c r="F110" i="9" s="1"/>
  <c r="F111" i="9" s="1"/>
  <c r="F112" i="9" s="1"/>
  <c r="F113" i="9" s="1"/>
  <c r="F114" i="9" s="1"/>
  <c r="F115" i="9" s="1"/>
  <c r="F116" i="9" s="1"/>
  <c r="F117" i="9" s="1"/>
  <c r="F118" i="9" s="1"/>
  <c r="F119" i="9" s="1"/>
  <c r="F120" i="9" s="1"/>
  <c r="F121" i="9" s="1"/>
  <c r="F122" i="9" s="1"/>
  <c r="F123" i="9" s="1"/>
  <c r="F124" i="9" s="1"/>
  <c r="F125" i="9" s="1"/>
  <c r="F126" i="9" s="1"/>
  <c r="F127" i="9" s="1"/>
  <c r="F128" i="9" s="1"/>
  <c r="F129" i="9" s="1"/>
  <c r="F130" i="9" s="1"/>
  <c r="F131" i="9" s="1"/>
  <c r="F16" i="4"/>
  <c r="E16" i="4" s="1"/>
  <c r="G15" i="9"/>
  <c r="C16" i="9" s="1"/>
  <c r="D15" i="9"/>
  <c r="G16" i="9" l="1"/>
  <c r="C17" i="9" s="1"/>
  <c r="D16" i="9"/>
  <c r="G17" i="9" l="1"/>
  <c r="C18" i="9" s="1"/>
  <c r="D17" i="9"/>
  <c r="D18" i="9" l="1"/>
  <c r="G18" i="9"/>
  <c r="C19" i="9" s="1"/>
  <c r="G19" i="9" l="1"/>
  <c r="C20" i="9" s="1"/>
  <c r="D19" i="9"/>
  <c r="G20" i="9" l="1"/>
  <c r="C21" i="9" s="1"/>
  <c r="D20" i="9"/>
  <c r="G21" i="9" l="1"/>
  <c r="C22" i="9" s="1"/>
  <c r="D21" i="9"/>
  <c r="D22" i="9" l="1"/>
  <c r="G22" i="9"/>
  <c r="C23" i="9" s="1"/>
  <c r="G23" i="9" l="1"/>
  <c r="C24" i="9" s="1"/>
  <c r="D23" i="9"/>
  <c r="G24" i="9" l="1"/>
  <c r="C25" i="9" s="1"/>
  <c r="D24" i="9"/>
  <c r="G25" i="9" l="1"/>
  <c r="C26" i="9" s="1"/>
  <c r="D25" i="9"/>
  <c r="D26" i="9" l="1"/>
  <c r="G26" i="9"/>
  <c r="C27" i="9" s="1"/>
  <c r="G27" i="9" l="1"/>
  <c r="C28" i="9" s="1"/>
  <c r="D27" i="9"/>
  <c r="G28" i="9" l="1"/>
  <c r="C29" i="9" s="1"/>
  <c r="D28" i="9"/>
  <c r="G29" i="9" l="1"/>
  <c r="C30" i="9" s="1"/>
  <c r="D29" i="9"/>
  <c r="D30" i="9" l="1"/>
  <c r="G30" i="9"/>
  <c r="C31" i="9" s="1"/>
  <c r="G31" i="9" l="1"/>
  <c r="C32" i="9" s="1"/>
  <c r="D31" i="9"/>
  <c r="G32" i="9" l="1"/>
  <c r="C33" i="9" s="1"/>
  <c r="D32" i="9"/>
  <c r="G33" i="9" l="1"/>
  <c r="C34" i="9" s="1"/>
  <c r="D33" i="9"/>
  <c r="D34" i="9" l="1"/>
  <c r="G34" i="9"/>
  <c r="C35" i="9" s="1"/>
  <c r="G35" i="9" l="1"/>
  <c r="C36" i="9" s="1"/>
  <c r="D35" i="9"/>
  <c r="G36" i="9" l="1"/>
  <c r="C37" i="9" s="1"/>
  <c r="D36" i="9"/>
  <c r="G37" i="9" l="1"/>
  <c r="C38" i="9" s="1"/>
  <c r="D37" i="9"/>
  <c r="D38" i="9" l="1"/>
  <c r="G38" i="9"/>
  <c r="C39" i="9" s="1"/>
  <c r="G39" i="9" l="1"/>
  <c r="C40" i="9" s="1"/>
  <c r="D39" i="9"/>
  <c r="D40" i="9" l="1"/>
  <c r="G40" i="9"/>
  <c r="C41" i="9" s="1"/>
  <c r="G41" i="9" l="1"/>
  <c r="C42" i="9" s="1"/>
  <c r="D41" i="9"/>
  <c r="D42" i="9" l="1"/>
  <c r="G42" i="9"/>
  <c r="C43" i="9" s="1"/>
  <c r="G43" i="9" l="1"/>
  <c r="C44" i="9" s="1"/>
  <c r="D43" i="9"/>
  <c r="G44" i="9" l="1"/>
  <c r="C45" i="9" s="1"/>
  <c r="D44" i="9"/>
  <c r="G45" i="9" l="1"/>
  <c r="C46" i="9" s="1"/>
  <c r="D45" i="9"/>
  <c r="G46" i="9" l="1"/>
  <c r="C47" i="9" s="1"/>
  <c r="D46" i="9"/>
  <c r="D47" i="9" l="1"/>
  <c r="G47" i="9"/>
  <c r="C48" i="9" s="1"/>
  <c r="G48" i="9" l="1"/>
  <c r="C49" i="9" s="1"/>
  <c r="D48" i="9"/>
  <c r="D49" i="9" l="1"/>
  <c r="G49" i="9"/>
  <c r="C50" i="9" s="1"/>
  <c r="D50" i="9" l="1"/>
  <c r="G50" i="9"/>
  <c r="C51" i="9" s="1"/>
  <c r="D51" i="9" l="1"/>
  <c r="G51" i="9"/>
  <c r="C52" i="9" s="1"/>
  <c r="D52" i="9" l="1"/>
  <c r="G52" i="9"/>
  <c r="C53" i="9" s="1"/>
  <c r="D53" i="9" l="1"/>
  <c r="G53" i="9"/>
  <c r="C54" i="9" s="1"/>
  <c r="D54" i="9" l="1"/>
  <c r="G54" i="9"/>
  <c r="C55" i="9" s="1"/>
  <c r="G55" i="9" l="1"/>
  <c r="C56" i="9" s="1"/>
  <c r="D55" i="9"/>
  <c r="D56" i="9" l="1"/>
  <c r="G56" i="9"/>
  <c r="C57" i="9" s="1"/>
  <c r="D57" i="9" l="1"/>
  <c r="G57" i="9"/>
  <c r="C58" i="9" s="1"/>
  <c r="D58" i="9" l="1"/>
  <c r="G58" i="9"/>
  <c r="C59" i="9" s="1"/>
  <c r="G59" i="9" l="1"/>
  <c r="C60" i="9" s="1"/>
  <c r="D59" i="9"/>
  <c r="D60" i="9" l="1"/>
  <c r="G60" i="9"/>
  <c r="C61" i="9" s="1"/>
  <c r="D61" i="9" l="1"/>
  <c r="G61" i="9"/>
  <c r="C62" i="9" s="1"/>
  <c r="D62" i="9" l="1"/>
  <c r="G62" i="9"/>
  <c r="C63" i="9" s="1"/>
  <c r="D63" i="9" l="1"/>
  <c r="G63" i="9"/>
  <c r="C64" i="9" s="1"/>
  <c r="D64" i="9" l="1"/>
  <c r="G64" i="9"/>
  <c r="C65" i="9" s="1"/>
  <c r="D65" i="9" l="1"/>
  <c r="G65" i="9"/>
  <c r="C66" i="9" s="1"/>
  <c r="D66" i="9" l="1"/>
  <c r="G66" i="9"/>
  <c r="C67" i="9" s="1"/>
  <c r="D67" i="9" l="1"/>
  <c r="G67" i="9"/>
  <c r="C68" i="9" s="1"/>
  <c r="D68" i="9" l="1"/>
  <c r="G68" i="9"/>
  <c r="C69" i="9" s="1"/>
  <c r="D69" i="9" l="1"/>
  <c r="G69" i="9"/>
  <c r="C70" i="9" s="1"/>
  <c r="D70" i="9" l="1"/>
  <c r="G70" i="9"/>
  <c r="C71" i="9" s="1"/>
  <c r="G71" i="9" l="1"/>
  <c r="C72" i="9" s="1"/>
  <c r="D71" i="9"/>
  <c r="D72" i="9" l="1"/>
  <c r="G72" i="9"/>
  <c r="C73" i="9" s="1"/>
  <c r="D73" i="9" l="1"/>
  <c r="G73" i="9"/>
  <c r="C74" i="9" s="1"/>
  <c r="D74" i="9" l="1"/>
  <c r="G74" i="9"/>
  <c r="C75" i="9" s="1"/>
  <c r="G75" i="9" l="1"/>
  <c r="C76" i="9" s="1"/>
  <c r="D75" i="9"/>
  <c r="D76" i="9" l="1"/>
  <c r="G76" i="9"/>
  <c r="C77" i="9" s="1"/>
  <c r="D77" i="9" l="1"/>
  <c r="G77" i="9"/>
  <c r="C78" i="9" s="1"/>
  <c r="G78" i="9" l="1"/>
  <c r="C79" i="9" s="1"/>
  <c r="D78" i="9"/>
  <c r="G79" i="9" l="1"/>
  <c r="C80" i="9" s="1"/>
  <c r="D79" i="9"/>
  <c r="G80" i="9" l="1"/>
  <c r="C81" i="9" s="1"/>
  <c r="D80" i="9"/>
  <c r="G81" i="9" l="1"/>
  <c r="C82" i="9" s="1"/>
  <c r="D81" i="9"/>
  <c r="G82" i="9" l="1"/>
  <c r="C83" i="9" s="1"/>
  <c r="D82" i="9"/>
  <c r="G83" i="9" l="1"/>
  <c r="C84" i="9" s="1"/>
  <c r="D83" i="9"/>
  <c r="G84" i="9" l="1"/>
  <c r="C85" i="9" s="1"/>
  <c r="D84" i="9"/>
  <c r="G85" i="9" l="1"/>
  <c r="C86" i="9" s="1"/>
  <c r="D85" i="9"/>
  <c r="G86" i="9" l="1"/>
  <c r="C87" i="9" s="1"/>
  <c r="D86" i="9"/>
  <c r="G87" i="9" l="1"/>
  <c r="C88" i="9" s="1"/>
  <c r="D87" i="9"/>
  <c r="G88" i="9" l="1"/>
  <c r="C89" i="9" s="1"/>
  <c r="D88" i="9"/>
  <c r="G89" i="9" l="1"/>
  <c r="C90" i="9" s="1"/>
  <c r="D89" i="9"/>
  <c r="G90" i="9" l="1"/>
  <c r="C91" i="9" s="1"/>
  <c r="D90" i="9"/>
  <c r="G91" i="9" l="1"/>
  <c r="C92" i="9" s="1"/>
  <c r="D91" i="9"/>
  <c r="G92" i="9" l="1"/>
  <c r="C93" i="9" s="1"/>
  <c r="D92" i="9"/>
  <c r="G93" i="9" l="1"/>
  <c r="C94" i="9" s="1"/>
  <c r="D93" i="9"/>
  <c r="G94" i="9" l="1"/>
  <c r="C95" i="9" s="1"/>
  <c r="D94" i="9"/>
  <c r="G95" i="9" l="1"/>
  <c r="C96" i="9" s="1"/>
  <c r="D95" i="9"/>
  <c r="G96" i="9" l="1"/>
  <c r="C97" i="9" s="1"/>
  <c r="D96" i="9"/>
  <c r="G97" i="9" l="1"/>
  <c r="C98" i="9" s="1"/>
  <c r="D97" i="9"/>
  <c r="G98" i="9" l="1"/>
  <c r="C99" i="9" s="1"/>
  <c r="D98" i="9"/>
  <c r="G99" i="9" l="1"/>
  <c r="C100" i="9" s="1"/>
  <c r="D99" i="9"/>
  <c r="G100" i="9" l="1"/>
  <c r="C101" i="9" s="1"/>
  <c r="D100" i="9"/>
  <c r="G101" i="9" l="1"/>
  <c r="C102" i="9" s="1"/>
  <c r="D101" i="9"/>
  <c r="G102" i="9" l="1"/>
  <c r="C103" i="9" s="1"/>
  <c r="D102" i="9"/>
  <c r="G103" i="9" l="1"/>
  <c r="C104" i="9" s="1"/>
  <c r="D103" i="9"/>
  <c r="G104" i="9" l="1"/>
  <c r="C105" i="9" s="1"/>
  <c r="D104" i="9"/>
  <c r="G105" i="9" l="1"/>
  <c r="C106" i="9" s="1"/>
  <c r="D105" i="9"/>
  <c r="G106" i="9" l="1"/>
  <c r="C107" i="9" s="1"/>
  <c r="D106" i="9"/>
  <c r="G107" i="9" l="1"/>
  <c r="C108" i="9" s="1"/>
  <c r="D107" i="9"/>
  <c r="G108" i="9" l="1"/>
  <c r="C109" i="9" s="1"/>
  <c r="D108" i="9"/>
  <c r="G109" i="9" l="1"/>
  <c r="C110" i="9" s="1"/>
  <c r="D109" i="9"/>
  <c r="G110" i="9" l="1"/>
  <c r="C111" i="9" s="1"/>
  <c r="D110" i="9"/>
  <c r="D111" i="9" l="1"/>
  <c r="G111" i="9"/>
  <c r="C112" i="9" s="1"/>
  <c r="G112" i="9" l="1"/>
  <c r="C113" i="9" s="1"/>
  <c r="D112" i="9"/>
  <c r="D113" i="9" l="1"/>
  <c r="G113" i="9"/>
  <c r="C114" i="9" s="1"/>
  <c r="G114" i="9" l="1"/>
  <c r="C115" i="9" s="1"/>
  <c r="D114" i="9"/>
  <c r="D115" i="9" l="1"/>
  <c r="G115" i="9"/>
  <c r="C116" i="9" s="1"/>
  <c r="G116" i="9" l="1"/>
  <c r="C117" i="9" s="1"/>
  <c r="D116" i="9"/>
  <c r="D117" i="9" l="1"/>
  <c r="G117" i="9"/>
  <c r="C118" i="9" s="1"/>
  <c r="G118" i="9" l="1"/>
  <c r="C119" i="9" s="1"/>
  <c r="D118" i="9"/>
  <c r="D119" i="9" l="1"/>
  <c r="G119" i="9"/>
  <c r="C120" i="9" s="1"/>
  <c r="G120" i="9" l="1"/>
  <c r="C121" i="9" s="1"/>
  <c r="D120" i="9"/>
  <c r="D121" i="9" l="1"/>
  <c r="G121" i="9"/>
  <c r="C122" i="9" s="1"/>
  <c r="G122" i="9" l="1"/>
  <c r="C123" i="9" s="1"/>
  <c r="D122" i="9"/>
  <c r="D123" i="9" l="1"/>
  <c r="G123" i="9"/>
  <c r="C124" i="9" s="1"/>
  <c r="G124" i="9" l="1"/>
  <c r="C125" i="9" s="1"/>
  <c r="D124" i="9"/>
  <c r="D125" i="9" l="1"/>
  <c r="G125" i="9"/>
  <c r="C126" i="9" s="1"/>
  <c r="G126" i="9" l="1"/>
  <c r="C127" i="9" s="1"/>
  <c r="D126" i="9"/>
  <c r="D127" i="9" l="1"/>
  <c r="G127" i="9"/>
  <c r="C128" i="9" s="1"/>
  <c r="G128" i="9" l="1"/>
  <c r="C129" i="9" s="1"/>
  <c r="D128" i="9"/>
  <c r="D129" i="9" l="1"/>
  <c r="G129" i="9"/>
  <c r="C130" i="9" s="1"/>
  <c r="G130" i="9" l="1"/>
  <c r="C131" i="9" s="1"/>
  <c r="D130" i="9"/>
  <c r="D131" i="9" l="1"/>
  <c r="G131" i="9"/>
  <c r="E8" i="7" l="1"/>
  <c r="E10" i="7" s="1"/>
  <c r="E62" i="7" s="1"/>
  <c r="E73" i="7" l="1"/>
  <c r="E69" i="7"/>
  <c r="E65" i="7"/>
  <c r="E61" i="7"/>
  <c r="E72" i="7"/>
  <c r="E68" i="7"/>
  <c r="E64" i="7"/>
  <c r="E75" i="7"/>
  <c r="E71" i="7"/>
  <c r="E67" i="7"/>
  <c r="E63" i="7"/>
  <c r="E60" i="7"/>
  <c r="E74" i="7"/>
  <c r="E70" i="7"/>
  <c r="E66" i="7"/>
  <c r="A16" i="7" l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C16" i="7"/>
  <c r="D16" i="7" s="1"/>
  <c r="D10" i="7"/>
  <c r="D11" i="7" s="1"/>
  <c r="F16" i="7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l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14" i="4"/>
  <c r="E14" i="4" s="1"/>
  <c r="E58" i="7"/>
  <c r="E17" i="7"/>
  <c r="E19" i="7"/>
  <c r="E21" i="7"/>
  <c r="E23" i="7"/>
  <c r="E25" i="7"/>
  <c r="E27" i="7"/>
  <c r="E29" i="7"/>
  <c r="E31" i="7"/>
  <c r="E33" i="7"/>
  <c r="E35" i="7"/>
  <c r="E37" i="7"/>
  <c r="E39" i="7"/>
  <c r="E41" i="7"/>
  <c r="E43" i="7"/>
  <c r="E45" i="7"/>
  <c r="E47" i="7"/>
  <c r="E49" i="7"/>
  <c r="E51" i="7"/>
  <c r="E53" i="7"/>
  <c r="E55" i="7"/>
  <c r="E57" i="7"/>
  <c r="E59" i="7"/>
  <c r="E16" i="7"/>
  <c r="G16" i="7" s="1"/>
  <c r="C17" i="7" s="1"/>
  <c r="E18" i="7"/>
  <c r="E20" i="7"/>
  <c r="E22" i="7"/>
  <c r="E24" i="7"/>
  <c r="E26" i="7"/>
  <c r="E28" i="7"/>
  <c r="E30" i="7"/>
  <c r="E32" i="7"/>
  <c r="E34" i="7"/>
  <c r="E36" i="7"/>
  <c r="E38" i="7"/>
  <c r="E40" i="7"/>
  <c r="E42" i="7"/>
  <c r="E44" i="7"/>
  <c r="E46" i="7"/>
  <c r="E48" i="7"/>
  <c r="E50" i="7"/>
  <c r="E52" i="7"/>
  <c r="E54" i="7"/>
  <c r="E56" i="7"/>
  <c r="G17" i="7" l="1"/>
  <c r="C18" i="7" s="1"/>
  <c r="D17" i="7"/>
  <c r="G18" i="7" l="1"/>
  <c r="C19" i="7" s="1"/>
  <c r="D18" i="7"/>
  <c r="G19" i="7" l="1"/>
  <c r="C20" i="7" s="1"/>
  <c r="D19" i="7"/>
  <c r="D20" i="7" l="1"/>
  <c r="G20" i="7"/>
  <c r="C21" i="7" s="1"/>
  <c r="G21" i="7" l="1"/>
  <c r="C22" i="7" s="1"/>
  <c r="D21" i="7"/>
  <c r="D22" i="7" l="1"/>
  <c r="G22" i="7"/>
  <c r="C23" i="7" s="1"/>
  <c r="G23" i="7" l="1"/>
  <c r="C24" i="7" s="1"/>
  <c r="D23" i="7"/>
  <c r="D24" i="7" l="1"/>
  <c r="G24" i="7"/>
  <c r="C25" i="7" s="1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D10" i="6"/>
  <c r="D11" i="6" s="1"/>
  <c r="E10" i="6"/>
  <c r="E18" i="4"/>
  <c r="F32" i="4"/>
  <c r="E30" i="4"/>
  <c r="E28" i="4"/>
  <c r="E26" i="4"/>
  <c r="E22" i="4"/>
  <c r="E21" i="4"/>
  <c r="D8" i="5"/>
  <c r="D9" i="5" s="1"/>
  <c r="L9" i="5"/>
  <c r="M4" i="5" s="1"/>
  <c r="E10" i="5"/>
  <c r="E11" i="5" s="1"/>
  <c r="A17" i="5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C17" i="5" l="1"/>
  <c r="E12" i="5"/>
  <c r="F17" i="5" s="1"/>
  <c r="G25" i="7"/>
  <c r="C26" i="7" s="1"/>
  <c r="D25" i="7"/>
  <c r="E32" i="4"/>
  <c r="E74" i="6"/>
  <c r="E72" i="6"/>
  <c r="E70" i="6"/>
  <c r="E68" i="6"/>
  <c r="E66" i="6"/>
  <c r="E64" i="6"/>
  <c r="E62" i="6"/>
  <c r="E60" i="6"/>
  <c r="E58" i="6"/>
  <c r="E56" i="6"/>
  <c r="E54" i="6"/>
  <c r="E52" i="6"/>
  <c r="E50" i="6"/>
  <c r="E48" i="6"/>
  <c r="E46" i="6"/>
  <c r="E44" i="6"/>
  <c r="E42" i="6"/>
  <c r="E40" i="6"/>
  <c r="E38" i="6"/>
  <c r="E36" i="6"/>
  <c r="E34" i="6"/>
  <c r="E32" i="6"/>
  <c r="E30" i="6"/>
  <c r="E28" i="6"/>
  <c r="E26" i="6"/>
  <c r="E24" i="6"/>
  <c r="E22" i="6"/>
  <c r="E20" i="6"/>
  <c r="E75" i="6"/>
  <c r="E69" i="6"/>
  <c r="E61" i="6"/>
  <c r="E53" i="6"/>
  <c r="E45" i="6"/>
  <c r="E37" i="6"/>
  <c r="E29" i="6"/>
  <c r="E21" i="6"/>
  <c r="E71" i="6"/>
  <c r="E63" i="6"/>
  <c r="E55" i="6"/>
  <c r="E47" i="6"/>
  <c r="E39" i="6"/>
  <c r="E67" i="6"/>
  <c r="E59" i="6"/>
  <c r="E51" i="6"/>
  <c r="E43" i="6"/>
  <c r="E35" i="6"/>
  <c r="E27" i="6"/>
  <c r="E19" i="6"/>
  <c r="E17" i="6"/>
  <c r="C16" i="6"/>
  <c r="E73" i="6"/>
  <c r="E65" i="6"/>
  <c r="E57" i="6"/>
  <c r="E49" i="6"/>
  <c r="E41" i="6"/>
  <c r="E33" i="6"/>
  <c r="E25" i="6"/>
  <c r="F16" i="6"/>
  <c r="E16" i="6"/>
  <c r="E23" i="6"/>
  <c r="E31" i="6"/>
  <c r="E18" i="6"/>
  <c r="F18" i="5" l="1"/>
  <c r="F13" i="4"/>
  <c r="F17" i="6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15" i="4"/>
  <c r="E15" i="4" s="1"/>
  <c r="D17" i="5"/>
  <c r="E17" i="5" s="1"/>
  <c r="G17" i="5" s="1"/>
  <c r="C18" i="5" s="1"/>
  <c r="D26" i="7"/>
  <c r="G26" i="7"/>
  <c r="C27" i="7" s="1"/>
  <c r="D16" i="6"/>
  <c r="G16" i="6"/>
  <c r="C17" i="6" s="1"/>
  <c r="F29" i="6" l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D18" i="5"/>
  <c r="E18" i="5" s="1"/>
  <c r="G18" i="5" s="1"/>
  <c r="C19" i="5" s="1"/>
  <c r="E13" i="4"/>
  <c r="E23" i="4" s="1"/>
  <c r="E34" i="4" s="1"/>
  <c r="E35" i="4" s="1"/>
  <c r="E36" i="4" s="1"/>
  <c r="F23" i="4"/>
  <c r="F34" i="4" s="1"/>
  <c r="F19" i="5"/>
  <c r="G27" i="7"/>
  <c r="C28" i="7" s="1"/>
  <c r="D27" i="7"/>
  <c r="D17" i="6"/>
  <c r="G17" i="6"/>
  <c r="C18" i="6" s="1"/>
  <c r="F35" i="4" l="1"/>
  <c r="F36" i="4" s="1"/>
  <c r="F38" i="4" s="1"/>
  <c r="F37" i="4"/>
  <c r="F20" i="5"/>
  <c r="D19" i="5"/>
  <c r="E19" i="5" s="1"/>
  <c r="G19" i="5" s="1"/>
  <c r="C20" i="5" s="1"/>
  <c r="D28" i="7"/>
  <c r="G28" i="7"/>
  <c r="C29" i="7" s="1"/>
  <c r="D18" i="6"/>
  <c r="G18" i="6"/>
  <c r="C19" i="6" s="1"/>
  <c r="D20" i="5" l="1"/>
  <c r="F21" i="5"/>
  <c r="E20" i="5"/>
  <c r="G20" i="5" s="1"/>
  <c r="C21" i="5" s="1"/>
  <c r="G29" i="7"/>
  <c r="C30" i="7" s="1"/>
  <c r="D29" i="7"/>
  <c r="G19" i="6"/>
  <c r="C20" i="6" s="1"/>
  <c r="D19" i="6"/>
  <c r="D21" i="5" l="1"/>
  <c r="E21" i="5" s="1"/>
  <c r="G21" i="5" s="1"/>
  <c r="C22" i="5" s="1"/>
  <c r="F22" i="5"/>
  <c r="D30" i="7"/>
  <c r="G30" i="7"/>
  <c r="C31" i="7" s="1"/>
  <c r="D20" i="6"/>
  <c r="G20" i="6"/>
  <c r="C21" i="6" s="1"/>
  <c r="D22" i="5" l="1"/>
  <c r="E22" i="5"/>
  <c r="G22" i="5" s="1"/>
  <c r="C23" i="5" s="1"/>
  <c r="F23" i="5"/>
  <c r="G31" i="7"/>
  <c r="C32" i="7" s="1"/>
  <c r="D31" i="7"/>
  <c r="G21" i="6"/>
  <c r="C22" i="6" s="1"/>
  <c r="D21" i="6"/>
  <c r="D23" i="5" l="1"/>
  <c r="E23" i="5"/>
  <c r="G23" i="5" s="1"/>
  <c r="C24" i="5" s="1"/>
  <c r="F24" i="5"/>
  <c r="D32" i="7"/>
  <c r="G32" i="7"/>
  <c r="C33" i="7" s="1"/>
  <c r="D22" i="6"/>
  <c r="G22" i="6"/>
  <c r="C23" i="6" s="1"/>
  <c r="D24" i="5" l="1"/>
  <c r="F25" i="5"/>
  <c r="E24" i="5"/>
  <c r="G24" i="5" s="1"/>
  <c r="C25" i="5" s="1"/>
  <c r="G33" i="7"/>
  <c r="C34" i="7" s="1"/>
  <c r="D33" i="7"/>
  <c r="G23" i="6"/>
  <c r="C24" i="6" s="1"/>
  <c r="D23" i="6"/>
  <c r="D25" i="5" l="1"/>
  <c r="F26" i="5"/>
  <c r="E25" i="5"/>
  <c r="G25" i="5" s="1"/>
  <c r="C26" i="5" s="1"/>
  <c r="D34" i="7"/>
  <c r="G34" i="7"/>
  <c r="C35" i="7" s="1"/>
  <c r="G24" i="6"/>
  <c r="C25" i="6" s="1"/>
  <c r="D24" i="6"/>
  <c r="D26" i="5" l="1"/>
  <c r="E26" i="5" s="1"/>
  <c r="G26" i="5" s="1"/>
  <c r="C27" i="5" s="1"/>
  <c r="F27" i="5"/>
  <c r="G35" i="7"/>
  <c r="C36" i="7" s="1"/>
  <c r="D35" i="7"/>
  <c r="G25" i="6"/>
  <c r="C26" i="6" s="1"/>
  <c r="D25" i="6"/>
  <c r="D27" i="5" l="1"/>
  <c r="E27" i="5" s="1"/>
  <c r="G27" i="5" s="1"/>
  <c r="C28" i="5" s="1"/>
  <c r="F28" i="5"/>
  <c r="D36" i="7"/>
  <c r="G36" i="7"/>
  <c r="C37" i="7" s="1"/>
  <c r="G26" i="6"/>
  <c r="C27" i="6" s="1"/>
  <c r="D26" i="6"/>
  <c r="D28" i="5" l="1"/>
  <c r="F29" i="5"/>
  <c r="E28" i="5"/>
  <c r="G28" i="5" s="1"/>
  <c r="C29" i="5" s="1"/>
  <c r="G37" i="7"/>
  <c r="C38" i="7" s="1"/>
  <c r="D37" i="7"/>
  <c r="G27" i="6"/>
  <c r="C28" i="6" s="1"/>
  <c r="D27" i="6"/>
  <c r="D29" i="5" l="1"/>
  <c r="E29" i="5" s="1"/>
  <c r="G29" i="5" s="1"/>
  <c r="C30" i="5" s="1"/>
  <c r="F30" i="5"/>
  <c r="D38" i="7"/>
  <c r="G38" i="7"/>
  <c r="C39" i="7" s="1"/>
  <c r="D28" i="6"/>
  <c r="G28" i="6"/>
  <c r="C29" i="6" s="1"/>
  <c r="D30" i="5" l="1"/>
  <c r="F31" i="5"/>
  <c r="E30" i="5"/>
  <c r="G30" i="5" s="1"/>
  <c r="C31" i="5" s="1"/>
  <c r="G39" i="7"/>
  <c r="C40" i="7" s="1"/>
  <c r="D39" i="7"/>
  <c r="G29" i="6"/>
  <c r="C30" i="6" s="1"/>
  <c r="D29" i="6"/>
  <c r="D31" i="5" l="1"/>
  <c r="E31" i="5" s="1"/>
  <c r="G31" i="5" s="1"/>
  <c r="C32" i="5" s="1"/>
  <c r="F32" i="5"/>
  <c r="D40" i="7"/>
  <c r="G40" i="7"/>
  <c r="C41" i="7" s="1"/>
  <c r="D30" i="6"/>
  <c r="G30" i="6"/>
  <c r="C31" i="6" s="1"/>
  <c r="D32" i="5" l="1"/>
  <c r="F33" i="5"/>
  <c r="E32" i="5"/>
  <c r="G32" i="5" s="1"/>
  <c r="C33" i="5" s="1"/>
  <c r="G41" i="7"/>
  <c r="C42" i="7" s="1"/>
  <c r="D41" i="7"/>
  <c r="G31" i="6"/>
  <c r="C32" i="6" s="1"/>
  <c r="D31" i="6"/>
  <c r="D33" i="5" l="1"/>
  <c r="E33" i="5" s="1"/>
  <c r="G33" i="5" s="1"/>
  <c r="C34" i="5" s="1"/>
  <c r="F34" i="5"/>
  <c r="D42" i="7"/>
  <c r="G42" i="7"/>
  <c r="C43" i="7" s="1"/>
  <c r="G32" i="6"/>
  <c r="C33" i="6" s="1"/>
  <c r="D32" i="6"/>
  <c r="D34" i="5" l="1"/>
  <c r="E34" i="5" s="1"/>
  <c r="G34" i="5" s="1"/>
  <c r="C35" i="5" s="1"/>
  <c r="F35" i="5"/>
  <c r="G43" i="7"/>
  <c r="C44" i="7" s="1"/>
  <c r="D43" i="7"/>
  <c r="G33" i="6"/>
  <c r="C34" i="6" s="1"/>
  <c r="D33" i="6"/>
  <c r="D35" i="5" l="1"/>
  <c r="E35" i="5"/>
  <c r="G35" i="5" s="1"/>
  <c r="C36" i="5" s="1"/>
  <c r="F36" i="5"/>
  <c r="D44" i="7"/>
  <c r="G44" i="7"/>
  <c r="C45" i="7" s="1"/>
  <c r="G34" i="6"/>
  <c r="C35" i="6" s="1"/>
  <c r="D34" i="6"/>
  <c r="D36" i="5" l="1"/>
  <c r="E36" i="5" s="1"/>
  <c r="G36" i="5" s="1"/>
  <c r="C37" i="5" s="1"/>
  <c r="F37" i="5"/>
  <c r="G45" i="7"/>
  <c r="C46" i="7" s="1"/>
  <c r="D45" i="7"/>
  <c r="G35" i="6"/>
  <c r="C36" i="6" s="1"/>
  <c r="D35" i="6"/>
  <c r="D37" i="5" l="1"/>
  <c r="F38" i="5"/>
  <c r="E37" i="5"/>
  <c r="G37" i="5" s="1"/>
  <c r="C38" i="5" s="1"/>
  <c r="D46" i="7"/>
  <c r="G46" i="7"/>
  <c r="C47" i="7" s="1"/>
  <c r="G36" i="6"/>
  <c r="C37" i="6" s="1"/>
  <c r="D36" i="6"/>
  <c r="D38" i="5" l="1"/>
  <c r="E38" i="5" s="1"/>
  <c r="G38" i="5" s="1"/>
  <c r="C39" i="5" s="1"/>
  <c r="F39" i="5"/>
  <c r="G47" i="7"/>
  <c r="C48" i="7" s="1"/>
  <c r="D47" i="7"/>
  <c r="G37" i="6"/>
  <c r="C38" i="6" s="1"/>
  <c r="D37" i="6"/>
  <c r="D39" i="5" l="1"/>
  <c r="E39" i="5"/>
  <c r="G39" i="5" s="1"/>
  <c r="C40" i="5" s="1"/>
  <c r="F40" i="5"/>
  <c r="D48" i="7"/>
  <c r="G48" i="7"/>
  <c r="C49" i="7" s="1"/>
  <c r="D38" i="6"/>
  <c r="G38" i="6"/>
  <c r="C39" i="6" s="1"/>
  <c r="D40" i="5" l="1"/>
  <c r="F41" i="5"/>
  <c r="E40" i="5"/>
  <c r="G40" i="5" s="1"/>
  <c r="C41" i="5" s="1"/>
  <c r="G49" i="7"/>
  <c r="C50" i="7" s="1"/>
  <c r="D49" i="7"/>
  <c r="G39" i="6"/>
  <c r="C40" i="6" s="1"/>
  <c r="D39" i="6"/>
  <c r="D41" i="5" l="1"/>
  <c r="F42" i="5"/>
  <c r="E41" i="5"/>
  <c r="G41" i="5" s="1"/>
  <c r="C42" i="5" s="1"/>
  <c r="D50" i="7"/>
  <c r="G50" i="7"/>
  <c r="C51" i="7" s="1"/>
  <c r="G40" i="6"/>
  <c r="C41" i="6" s="1"/>
  <c r="D40" i="6"/>
  <c r="D42" i="5" l="1"/>
  <c r="F43" i="5"/>
  <c r="E42" i="5"/>
  <c r="G42" i="5" s="1"/>
  <c r="C43" i="5" s="1"/>
  <c r="G51" i="7"/>
  <c r="C52" i="7" s="1"/>
  <c r="D51" i="7"/>
  <c r="G41" i="6"/>
  <c r="C42" i="6" s="1"/>
  <c r="D41" i="6"/>
  <c r="D43" i="5" l="1"/>
  <c r="E43" i="5" s="1"/>
  <c r="G43" i="5" s="1"/>
  <c r="C44" i="5" s="1"/>
  <c r="F44" i="5"/>
  <c r="D52" i="7"/>
  <c r="G52" i="7"/>
  <c r="C53" i="7" s="1"/>
  <c r="G42" i="6"/>
  <c r="C43" i="6" s="1"/>
  <c r="D42" i="6"/>
  <c r="D44" i="5" l="1"/>
  <c r="F45" i="5"/>
  <c r="E44" i="5"/>
  <c r="G44" i="5" s="1"/>
  <c r="C45" i="5" s="1"/>
  <c r="G53" i="7"/>
  <c r="C54" i="7" s="1"/>
  <c r="D53" i="7"/>
  <c r="G43" i="6"/>
  <c r="C44" i="6" s="1"/>
  <c r="D43" i="6"/>
  <c r="D45" i="5" l="1"/>
  <c r="F46" i="5"/>
  <c r="E45" i="5"/>
  <c r="G45" i="5" s="1"/>
  <c r="C46" i="5" s="1"/>
  <c r="D54" i="7"/>
  <c r="G54" i="7"/>
  <c r="C55" i="7" s="1"/>
  <c r="G44" i="6"/>
  <c r="C45" i="6" s="1"/>
  <c r="D44" i="6"/>
  <c r="D46" i="5" l="1"/>
  <c r="E46" i="5" s="1"/>
  <c r="G46" i="5" s="1"/>
  <c r="C47" i="5" s="1"/>
  <c r="F47" i="5"/>
  <c r="G55" i="7"/>
  <c r="C56" i="7" s="1"/>
  <c r="D55" i="7"/>
  <c r="G45" i="6"/>
  <c r="C46" i="6" s="1"/>
  <c r="D45" i="6"/>
  <c r="D47" i="5" l="1"/>
  <c r="E47" i="5" s="1"/>
  <c r="G47" i="5" s="1"/>
  <c r="C48" i="5" s="1"/>
  <c r="F48" i="5"/>
  <c r="D56" i="7"/>
  <c r="G56" i="7"/>
  <c r="C57" i="7" s="1"/>
  <c r="D46" i="6"/>
  <c r="G46" i="6"/>
  <c r="C47" i="6" s="1"/>
  <c r="D48" i="5" l="1"/>
  <c r="F49" i="5"/>
  <c r="E48" i="5"/>
  <c r="G48" i="5" s="1"/>
  <c r="C49" i="5" s="1"/>
  <c r="G57" i="7"/>
  <c r="C58" i="7" s="1"/>
  <c r="D57" i="7"/>
  <c r="G47" i="6"/>
  <c r="C48" i="6" s="1"/>
  <c r="D47" i="6"/>
  <c r="D49" i="5" l="1"/>
  <c r="E49" i="5"/>
  <c r="G49" i="5" s="1"/>
  <c r="C50" i="5" s="1"/>
  <c r="F50" i="5"/>
  <c r="D58" i="7"/>
  <c r="G58" i="7"/>
  <c r="C59" i="7" s="1"/>
  <c r="G48" i="6"/>
  <c r="C49" i="6" s="1"/>
  <c r="D48" i="6"/>
  <c r="D50" i="5" l="1"/>
  <c r="E50" i="5"/>
  <c r="G50" i="5" s="1"/>
  <c r="C51" i="5" s="1"/>
  <c r="F51" i="5"/>
  <c r="G59" i="7"/>
  <c r="C60" i="7" s="1"/>
  <c r="D59" i="7"/>
  <c r="G49" i="6"/>
  <c r="C50" i="6" s="1"/>
  <c r="D49" i="6"/>
  <c r="D51" i="5" l="1"/>
  <c r="E51" i="5" s="1"/>
  <c r="G51" i="5" s="1"/>
  <c r="C52" i="5" s="1"/>
  <c r="F52" i="5"/>
  <c r="D60" i="7"/>
  <c r="G60" i="7"/>
  <c r="C61" i="7" s="1"/>
  <c r="G50" i="6"/>
  <c r="C51" i="6" s="1"/>
  <c r="D50" i="6"/>
  <c r="D52" i="5" l="1"/>
  <c r="F53" i="5"/>
  <c r="E52" i="5"/>
  <c r="G52" i="5" s="1"/>
  <c r="C53" i="5" s="1"/>
  <c r="D61" i="7"/>
  <c r="G61" i="7"/>
  <c r="C62" i="7" s="1"/>
  <c r="G51" i="6"/>
  <c r="C52" i="6" s="1"/>
  <c r="D51" i="6"/>
  <c r="D53" i="5" l="1"/>
  <c r="E53" i="5"/>
  <c r="G53" i="5" s="1"/>
  <c r="C54" i="5" s="1"/>
  <c r="F54" i="5"/>
  <c r="G62" i="7"/>
  <c r="C63" i="7" s="1"/>
  <c r="D62" i="7"/>
  <c r="G52" i="6"/>
  <c r="C53" i="6" s="1"/>
  <c r="D52" i="6"/>
  <c r="D54" i="5" l="1"/>
  <c r="F55" i="5"/>
  <c r="E54" i="5"/>
  <c r="G54" i="5" s="1"/>
  <c r="C55" i="5" s="1"/>
  <c r="D63" i="7"/>
  <c r="G63" i="7"/>
  <c r="C64" i="7" s="1"/>
  <c r="G53" i="6"/>
  <c r="C54" i="6" s="1"/>
  <c r="D53" i="6"/>
  <c r="D55" i="5" l="1"/>
  <c r="E55" i="5"/>
  <c r="G55" i="5" s="1"/>
  <c r="C56" i="5" s="1"/>
  <c r="F56" i="5"/>
  <c r="G64" i="7"/>
  <c r="C65" i="7" s="1"/>
  <c r="D64" i="7"/>
  <c r="D54" i="6"/>
  <c r="G54" i="6"/>
  <c r="C55" i="6" s="1"/>
  <c r="D56" i="5" l="1"/>
  <c r="F57" i="5"/>
  <c r="E56" i="5"/>
  <c r="G56" i="5" s="1"/>
  <c r="C57" i="5" s="1"/>
  <c r="G65" i="7"/>
  <c r="C66" i="7" s="1"/>
  <c r="D65" i="7"/>
  <c r="G55" i="6"/>
  <c r="C56" i="6" s="1"/>
  <c r="D55" i="6"/>
  <c r="D57" i="5" l="1"/>
  <c r="F58" i="5"/>
  <c r="E57" i="5"/>
  <c r="G57" i="5" s="1"/>
  <c r="C58" i="5" s="1"/>
  <c r="D66" i="7"/>
  <c r="G66" i="7"/>
  <c r="C67" i="7" s="1"/>
  <c r="D56" i="6"/>
  <c r="G56" i="6"/>
  <c r="C57" i="6" s="1"/>
  <c r="D58" i="5" l="1"/>
  <c r="F59" i="5"/>
  <c r="E58" i="5"/>
  <c r="G58" i="5" s="1"/>
  <c r="C59" i="5" s="1"/>
  <c r="D67" i="7"/>
  <c r="G67" i="7"/>
  <c r="C68" i="7" s="1"/>
  <c r="G57" i="6"/>
  <c r="C58" i="6" s="1"/>
  <c r="D57" i="6"/>
  <c r="D59" i="5" l="1"/>
  <c r="F60" i="5"/>
  <c r="E59" i="5"/>
  <c r="G59" i="5" s="1"/>
  <c r="C60" i="5" s="1"/>
  <c r="G68" i="7"/>
  <c r="C69" i="7" s="1"/>
  <c r="D68" i="7"/>
  <c r="G58" i="6"/>
  <c r="C59" i="6" s="1"/>
  <c r="D58" i="6"/>
  <c r="D60" i="5" l="1"/>
  <c r="E60" i="5"/>
  <c r="G60" i="5" s="1"/>
  <c r="C61" i="5" s="1"/>
  <c r="F61" i="5"/>
  <c r="G69" i="7"/>
  <c r="C70" i="7" s="1"/>
  <c r="D69" i="7"/>
  <c r="G59" i="6"/>
  <c r="C60" i="6" s="1"/>
  <c r="D59" i="6"/>
  <c r="D61" i="5" l="1"/>
  <c r="F62" i="5"/>
  <c r="E61" i="5"/>
  <c r="G61" i="5" s="1"/>
  <c r="C62" i="5" s="1"/>
  <c r="D70" i="7"/>
  <c r="G70" i="7"/>
  <c r="C71" i="7" s="1"/>
  <c r="D60" i="6"/>
  <c r="G60" i="6"/>
  <c r="C61" i="6" s="1"/>
  <c r="D62" i="5" l="1"/>
  <c r="D71" i="7"/>
  <c r="G71" i="7"/>
  <c r="C72" i="7" s="1"/>
  <c r="E62" i="5"/>
  <c r="G62" i="5" s="1"/>
  <c r="C63" i="5" s="1"/>
  <c r="F63" i="5"/>
  <c r="G61" i="6"/>
  <c r="C62" i="6" s="1"/>
  <c r="D61" i="6"/>
  <c r="G72" i="7" l="1"/>
  <c r="C73" i="7" s="1"/>
  <c r="D72" i="7"/>
  <c r="F64" i="5"/>
  <c r="D63" i="5"/>
  <c r="E63" i="5" s="1"/>
  <c r="G63" i="5" s="1"/>
  <c r="C64" i="5" s="1"/>
  <c r="D62" i="6"/>
  <c r="G62" i="6"/>
  <c r="C63" i="6" s="1"/>
  <c r="D64" i="5" l="1"/>
  <c r="E64" i="5"/>
  <c r="G64" i="5" s="1"/>
  <c r="C65" i="5" s="1"/>
  <c r="F65" i="5"/>
  <c r="D73" i="7"/>
  <c r="G73" i="7"/>
  <c r="C74" i="7" s="1"/>
  <c r="G63" i="6"/>
  <c r="C64" i="6" s="1"/>
  <c r="D63" i="6"/>
  <c r="D65" i="5" l="1"/>
  <c r="F66" i="5"/>
  <c r="E65" i="5"/>
  <c r="G65" i="5" s="1"/>
  <c r="C66" i="5" s="1"/>
  <c r="D74" i="7"/>
  <c r="G74" i="7"/>
  <c r="C75" i="7" s="1"/>
  <c r="G64" i="6"/>
  <c r="C65" i="6" s="1"/>
  <c r="D64" i="6"/>
  <c r="D66" i="5" l="1"/>
  <c r="F67" i="5"/>
  <c r="E66" i="5"/>
  <c r="G66" i="5" s="1"/>
  <c r="C67" i="5" s="1"/>
  <c r="D75" i="7"/>
  <c r="G75" i="7"/>
  <c r="G65" i="6"/>
  <c r="C66" i="6" s="1"/>
  <c r="D65" i="6"/>
  <c r="D67" i="5" l="1"/>
  <c r="E67" i="5"/>
  <c r="G67" i="5" s="1"/>
  <c r="C68" i="5" s="1"/>
  <c r="F68" i="5"/>
  <c r="G66" i="6"/>
  <c r="C67" i="6" s="1"/>
  <c r="D66" i="6"/>
  <c r="D68" i="5" l="1"/>
  <c r="E68" i="5"/>
  <c r="G68" i="5" s="1"/>
  <c r="C69" i="5" s="1"/>
  <c r="F69" i="5"/>
  <c r="G67" i="6"/>
  <c r="C68" i="6" s="1"/>
  <c r="D67" i="6"/>
  <c r="D69" i="5" l="1"/>
  <c r="F70" i="5"/>
  <c r="E69" i="5"/>
  <c r="G69" i="5" s="1"/>
  <c r="C70" i="5" s="1"/>
  <c r="G68" i="6"/>
  <c r="C69" i="6" s="1"/>
  <c r="D68" i="6"/>
  <c r="D70" i="5" l="1"/>
  <c r="F71" i="5"/>
  <c r="E70" i="5"/>
  <c r="G70" i="5" s="1"/>
  <c r="C71" i="5" s="1"/>
  <c r="G69" i="6"/>
  <c r="C70" i="6" s="1"/>
  <c r="D69" i="6"/>
  <c r="D71" i="5" l="1"/>
  <c r="F72" i="5"/>
  <c r="E71" i="5"/>
  <c r="G71" i="5" s="1"/>
  <c r="C72" i="5" s="1"/>
  <c r="D70" i="6"/>
  <c r="G70" i="6"/>
  <c r="C71" i="6" s="1"/>
  <c r="D72" i="5" l="1"/>
  <c r="E72" i="5"/>
  <c r="G72" i="5" s="1"/>
  <c r="C73" i="5" s="1"/>
  <c r="F73" i="5"/>
  <c r="G71" i="6"/>
  <c r="C72" i="6" s="1"/>
  <c r="D71" i="6"/>
  <c r="D73" i="5" l="1"/>
  <c r="F74" i="5"/>
  <c r="E73" i="5"/>
  <c r="G73" i="5" s="1"/>
  <c r="C74" i="5" s="1"/>
  <c r="D72" i="6"/>
  <c r="G72" i="6"/>
  <c r="C73" i="6" s="1"/>
  <c r="D74" i="5" l="1"/>
  <c r="E74" i="5"/>
  <c r="G74" i="5" s="1"/>
  <c r="C75" i="5" s="1"/>
  <c r="F75" i="5"/>
  <c r="G73" i="6"/>
  <c r="C74" i="6" s="1"/>
  <c r="D73" i="6"/>
  <c r="D75" i="5" l="1"/>
  <c r="E75" i="5"/>
  <c r="G75" i="5" s="1"/>
  <c r="C76" i="5" s="1"/>
  <c r="F76" i="5"/>
  <c r="D74" i="6"/>
  <c r="G74" i="6"/>
  <c r="C75" i="6" s="1"/>
  <c r="D76" i="5" l="1"/>
  <c r="F77" i="5"/>
  <c r="E76" i="5"/>
  <c r="G76" i="5" s="1"/>
  <c r="C77" i="5" s="1"/>
  <c r="G75" i="6"/>
  <c r="D75" i="6"/>
  <c r="D77" i="5" l="1"/>
  <c r="F78" i="5"/>
  <c r="E77" i="5"/>
  <c r="G77" i="5" s="1"/>
  <c r="C78" i="5" s="1"/>
  <c r="D78" i="5" l="1"/>
  <c r="E78" i="5"/>
  <c r="G78" i="5" s="1"/>
  <c r="C79" i="5" s="1"/>
  <c r="F79" i="5"/>
  <c r="D79" i="5" l="1"/>
  <c r="E79" i="5"/>
  <c r="G79" i="5" s="1"/>
  <c r="C80" i="5" s="1"/>
  <c r="F80" i="5"/>
  <c r="D80" i="5" l="1"/>
  <c r="E80" i="5"/>
  <c r="G80" i="5" s="1"/>
  <c r="C81" i="5" s="1"/>
  <c r="F81" i="5"/>
  <c r="D81" i="5" l="1"/>
  <c r="F82" i="5"/>
  <c r="E81" i="5"/>
  <c r="G81" i="5" s="1"/>
  <c r="C82" i="5" s="1"/>
  <c r="D82" i="5" l="1"/>
  <c r="F83" i="5"/>
  <c r="E82" i="5"/>
  <c r="G82" i="5" s="1"/>
  <c r="C83" i="5" s="1"/>
  <c r="D83" i="5" l="1"/>
  <c r="E83" i="5"/>
  <c r="G83" i="5" s="1"/>
  <c r="C84" i="5" s="1"/>
  <c r="F84" i="5"/>
  <c r="D84" i="5" l="1"/>
  <c r="F85" i="5"/>
  <c r="E84" i="5"/>
  <c r="G84" i="5" s="1"/>
  <c r="C85" i="5" s="1"/>
  <c r="D85" i="5" l="1"/>
  <c r="F86" i="5"/>
  <c r="E85" i="5"/>
  <c r="G85" i="5" s="1"/>
  <c r="C86" i="5" s="1"/>
  <c r="D86" i="5" l="1"/>
  <c r="E86" i="5"/>
  <c r="G86" i="5" s="1"/>
  <c r="C87" i="5" s="1"/>
  <c r="F87" i="5"/>
  <c r="D87" i="5" l="1"/>
  <c r="E87" i="5"/>
  <c r="G87" i="5" s="1"/>
  <c r="C88" i="5" s="1"/>
  <c r="F88" i="5"/>
  <c r="D88" i="5" l="1"/>
  <c r="E88" i="5"/>
  <c r="G88" i="5" s="1"/>
  <c r="C89" i="5" s="1"/>
  <c r="F89" i="5"/>
  <c r="D89" i="5" l="1"/>
  <c r="F90" i="5"/>
  <c r="E89" i="5"/>
  <c r="G89" i="5" s="1"/>
  <c r="C90" i="5" s="1"/>
  <c r="D90" i="5" l="1"/>
  <c r="F91" i="5"/>
  <c r="E90" i="5"/>
  <c r="G90" i="5" s="1"/>
  <c r="C91" i="5" s="1"/>
  <c r="D91" i="5" l="1"/>
  <c r="F92" i="5"/>
  <c r="E91" i="5"/>
  <c r="G91" i="5" s="1"/>
  <c r="C92" i="5" s="1"/>
  <c r="D92" i="5" l="1"/>
  <c r="F93" i="5"/>
  <c r="E92" i="5"/>
  <c r="G92" i="5" s="1"/>
  <c r="C93" i="5" s="1"/>
  <c r="D93" i="5" l="1"/>
  <c r="F94" i="5"/>
  <c r="E93" i="5"/>
  <c r="G93" i="5" s="1"/>
  <c r="C94" i="5" s="1"/>
  <c r="D94" i="5" l="1"/>
  <c r="E94" i="5"/>
  <c r="G94" i="5" s="1"/>
  <c r="C95" i="5" s="1"/>
  <c r="F95" i="5"/>
  <c r="D95" i="5" l="1"/>
  <c r="E95" i="5" s="1"/>
  <c r="G95" i="5" s="1"/>
  <c r="C96" i="5" s="1"/>
  <c r="F96" i="5"/>
  <c r="D96" i="5" l="1"/>
  <c r="E96" i="5" s="1"/>
  <c r="G96" i="5" s="1"/>
  <c r="C97" i="5" s="1"/>
  <c r="F97" i="5"/>
  <c r="D97" i="5" l="1"/>
  <c r="F98" i="5"/>
  <c r="E97" i="5"/>
  <c r="G97" i="5" s="1"/>
  <c r="C98" i="5" s="1"/>
  <c r="D98" i="5" l="1"/>
  <c r="F99" i="5"/>
  <c r="E98" i="5"/>
  <c r="G98" i="5" s="1"/>
  <c r="C99" i="5" s="1"/>
  <c r="D99" i="5" l="1"/>
  <c r="E99" i="5"/>
  <c r="G99" i="5" s="1"/>
  <c r="C100" i="5" s="1"/>
  <c r="F100" i="5"/>
  <c r="D100" i="5" l="1"/>
  <c r="F101" i="5"/>
  <c r="E100" i="5"/>
  <c r="G100" i="5" s="1"/>
  <c r="C101" i="5" s="1"/>
  <c r="D101" i="5" l="1"/>
  <c r="F102" i="5"/>
  <c r="E101" i="5"/>
  <c r="G101" i="5" s="1"/>
  <c r="C102" i="5" s="1"/>
  <c r="D102" i="5" l="1"/>
  <c r="E102" i="5"/>
  <c r="G102" i="5" s="1"/>
  <c r="C103" i="5" s="1"/>
  <c r="F103" i="5"/>
  <c r="D103" i="5" l="1"/>
  <c r="E103" i="5"/>
  <c r="G103" i="5" s="1"/>
  <c r="C104" i="5" s="1"/>
  <c r="F104" i="5"/>
  <c r="D104" i="5" l="1"/>
  <c r="E104" i="5"/>
  <c r="G104" i="5" s="1"/>
  <c r="C105" i="5" s="1"/>
  <c r="F105" i="5"/>
  <c r="D105" i="5" l="1"/>
  <c r="F106" i="5"/>
  <c r="E105" i="5"/>
  <c r="G105" i="5" s="1"/>
  <c r="C106" i="5" s="1"/>
  <c r="D106" i="5" l="1"/>
  <c r="F107" i="5"/>
  <c r="E106" i="5"/>
  <c r="G106" i="5" s="1"/>
  <c r="C107" i="5" s="1"/>
  <c r="D107" i="5" l="1"/>
  <c r="F108" i="5"/>
  <c r="E107" i="5"/>
  <c r="G107" i="5" s="1"/>
  <c r="C108" i="5" s="1"/>
  <c r="D108" i="5" l="1"/>
  <c r="F109" i="5"/>
  <c r="E108" i="5"/>
  <c r="G108" i="5" s="1"/>
  <c r="C109" i="5" s="1"/>
  <c r="D109" i="5" l="1"/>
  <c r="F110" i="5"/>
  <c r="E109" i="5"/>
  <c r="G109" i="5" s="1"/>
  <c r="C110" i="5" s="1"/>
  <c r="D110" i="5" l="1"/>
  <c r="F111" i="5"/>
  <c r="E110" i="5"/>
  <c r="G110" i="5" s="1"/>
  <c r="C111" i="5" s="1"/>
  <c r="D111" i="5" l="1"/>
  <c r="E111" i="5" s="1"/>
  <c r="G111" i="5" s="1"/>
  <c r="C112" i="5" s="1"/>
  <c r="F112" i="5"/>
  <c r="D112" i="5" l="1"/>
  <c r="E112" i="5" s="1"/>
  <c r="G112" i="5" s="1"/>
  <c r="C113" i="5" s="1"/>
  <c r="F113" i="5"/>
  <c r="D113" i="5" l="1"/>
  <c r="F114" i="5"/>
  <c r="E113" i="5"/>
  <c r="G113" i="5" s="1"/>
  <c r="C114" i="5" s="1"/>
  <c r="D114" i="5" l="1"/>
  <c r="E114" i="5"/>
  <c r="G114" i="5" s="1"/>
  <c r="C115" i="5" s="1"/>
  <c r="F115" i="5"/>
  <c r="D115" i="5" l="1"/>
  <c r="E115" i="5"/>
  <c r="G115" i="5" s="1"/>
  <c r="C116" i="5" s="1"/>
  <c r="F116" i="5"/>
  <c r="D116" i="5" l="1"/>
  <c r="E116" i="5"/>
  <c r="G116" i="5" s="1"/>
  <c r="C117" i="5" s="1"/>
  <c r="F117" i="5"/>
  <c r="D117" i="5" l="1"/>
  <c r="E117" i="5"/>
  <c r="G117" i="5" s="1"/>
  <c r="C118" i="5" s="1"/>
  <c r="F118" i="5"/>
  <c r="D118" i="5" l="1"/>
  <c r="F119" i="5"/>
  <c r="E118" i="5"/>
  <c r="G118" i="5" s="1"/>
  <c r="C119" i="5" s="1"/>
  <c r="D119" i="5" l="1"/>
  <c r="E119" i="5"/>
  <c r="G119" i="5" s="1"/>
  <c r="C120" i="5" s="1"/>
  <c r="F120" i="5"/>
  <c r="D120" i="5" l="1"/>
  <c r="E120" i="5"/>
  <c r="G120" i="5" s="1"/>
  <c r="C121" i="5" s="1"/>
  <c r="F121" i="5"/>
  <c r="D121" i="5" l="1"/>
  <c r="E121" i="5"/>
  <c r="G121" i="5" s="1"/>
  <c r="C122" i="5" s="1"/>
  <c r="F122" i="5"/>
  <c r="D122" i="5" l="1"/>
  <c r="F123" i="5"/>
  <c r="E122" i="5"/>
  <c r="G122" i="5" s="1"/>
  <c r="C123" i="5" s="1"/>
  <c r="D123" i="5" l="1"/>
  <c r="F124" i="5"/>
  <c r="E123" i="5"/>
  <c r="G123" i="5" s="1"/>
  <c r="C124" i="5" s="1"/>
  <c r="D124" i="5" l="1"/>
  <c r="E124" i="5" s="1"/>
  <c r="G124" i="5" s="1"/>
  <c r="C125" i="5" s="1"/>
  <c r="F125" i="5"/>
  <c r="D125" i="5" l="1"/>
  <c r="F126" i="5"/>
  <c r="E125" i="5"/>
  <c r="G125" i="5" s="1"/>
  <c r="C126" i="5" s="1"/>
  <c r="D126" i="5" l="1"/>
  <c r="F127" i="5"/>
  <c r="E126" i="5"/>
  <c r="G126" i="5" s="1"/>
  <c r="C127" i="5" s="1"/>
  <c r="D127" i="5" l="1"/>
  <c r="E127" i="5"/>
  <c r="G127" i="5" s="1"/>
  <c r="C128" i="5" s="1"/>
  <c r="F128" i="5"/>
  <c r="D128" i="5" l="1"/>
  <c r="E128" i="5" s="1"/>
  <c r="G128" i="5" s="1"/>
  <c r="C129" i="5" s="1"/>
  <c r="F129" i="5"/>
  <c r="D129" i="5" l="1"/>
  <c r="F130" i="5"/>
  <c r="E129" i="5"/>
  <c r="G129" i="5" s="1"/>
  <c r="C130" i="5" s="1"/>
  <c r="D130" i="5" l="1"/>
  <c r="E130" i="5"/>
  <c r="G130" i="5" s="1"/>
  <c r="C131" i="5" s="1"/>
  <c r="F131" i="5"/>
  <c r="D131" i="5" l="1"/>
  <c r="E131" i="5"/>
  <c r="G131" i="5" s="1"/>
  <c r="C132" i="5" s="1"/>
  <c r="F132" i="5"/>
  <c r="D132" i="5" l="1"/>
  <c r="E132" i="5"/>
  <c r="G132" i="5" s="1"/>
  <c r="C133" i="5" s="1"/>
  <c r="F133" i="5"/>
  <c r="D133" i="5" l="1"/>
  <c r="E133" i="5"/>
  <c r="G133" i="5" s="1"/>
  <c r="C134" i="5" s="1"/>
  <c r="F134" i="5"/>
  <c r="D134" i="5" l="1"/>
  <c r="E134" i="5"/>
  <c r="G134" i="5" s="1"/>
  <c r="C135" i="5" s="1"/>
  <c r="F135" i="5"/>
  <c r="D135" i="5" l="1"/>
  <c r="E135" i="5"/>
  <c r="G135" i="5" s="1"/>
  <c r="C136" i="5" s="1"/>
  <c r="F136" i="5"/>
  <c r="D136" i="5" l="1"/>
  <c r="E136" i="5"/>
  <c r="G136" i="5" s="1"/>
</calcChain>
</file>

<file path=xl/sharedStrings.xml><?xml version="1.0" encoding="utf-8"?>
<sst xmlns="http://schemas.openxmlformats.org/spreadsheetml/2006/main" count="163" uniqueCount="79">
  <si>
    <t>Lisa 3 üürilepingule nr Ü15020/18</t>
  </si>
  <si>
    <t>Üür ja kõrvalteenuste tasu 01.01.2022 - 31.12.2022</t>
  </si>
  <si>
    <t>Üürnik</t>
  </si>
  <si>
    <t>Politsei- ja Piirivalveamet</t>
  </si>
  <si>
    <t>Üüripinna aadress</t>
  </si>
  <si>
    <t>Võru maakond, Setomaa vald, Ulitina küla, Saatse kordon</t>
  </si>
  <si>
    <t>Üüripind (hooned)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</si>
  <si>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</si>
  <si>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Territoorium</t>
  </si>
  <si>
    <t>01.01.2019-31.12.2019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</si>
  <si>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</si>
  <si>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</si>
  <si>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</si>
  <si>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</si>
  <si>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</si>
  <si>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Kapitalikomponent (bilansiline)</t>
  </si>
  <si>
    <t>Ei indekseerita</t>
  </si>
  <si>
    <t>Tasutakse kuni 31.08.2028</t>
  </si>
  <si>
    <t>Kapitalikomponent (RKO pisiparendus lisa 6.1 alusel)</t>
  </si>
  <si>
    <t>Tasutakse 01.01.2019 - 31.12.2023</t>
  </si>
  <si>
    <t>Kapitalikomponent (pisiparendus lisa 6.3 alusel)</t>
  </si>
  <si>
    <t>Kapitalikomponent (tavasisustus lisa 6.2 alusel)</t>
  </si>
  <si>
    <t>Tasutakse 01.01.2019 - 31.08.2028</t>
  </si>
  <si>
    <t>Kapitalikomponent (pisiparendus lisa 6.5 alusel)</t>
  </si>
  <si>
    <t>Tasutakse 01.01.2022 - 31.12.2023</t>
  </si>
  <si>
    <t>Remonttööd</t>
  </si>
  <si>
    <t>Remonttööd (tavasisustus, lisa 6.2 alusel)</t>
  </si>
  <si>
    <t>Kinnisvara haldamine (haldusteenus)</t>
  </si>
  <si>
    <t xml:space="preserve"> Indekseerimine 31.dets THI, max 3%</t>
  </si>
  <si>
    <t>Tehnohooldus</t>
  </si>
  <si>
    <t>Omanikukohustused</t>
  </si>
  <si>
    <t>ÜÜR KOKKU</t>
  </si>
  <si>
    <t>Kõrvalteenused ja kõrvalteenuste tasud</t>
  </si>
  <si>
    <t>Heakord</t>
  </si>
  <si>
    <t>Teenuse hinna muutus</t>
  </si>
  <si>
    <t>Tasumine tegeliku kulu alusel, esitatud kuluprognoos</t>
  </si>
  <si>
    <t>Tarbimisteenused</t>
  </si>
  <si>
    <t>Teenuse hinna ja tarbimise muutus</t>
  </si>
  <si>
    <t>Elektrienergia</t>
  </si>
  <si>
    <t>Küte (soojusenergia)</t>
  </si>
  <si>
    <t>-</t>
  </si>
  <si>
    <t>Vesi ja kanalisatsioon</t>
  </si>
  <si>
    <t>Tugiteenused (710-720, 740)</t>
  </si>
  <si>
    <t>Ei osutata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</si>
  <si>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</si>
  <si>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</si>
  <si>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</si>
  <si>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</si>
  <si>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</si>
  <si>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12 kuud</t>
  </si>
  <si>
    <t>ÜÜR JA KÕRVALTEENUSTE TASUD KOOS KÄIBEMAKSUGA (perioodil)</t>
  </si>
  <si>
    <t>Üürileandja:</t>
  </si>
  <si>
    <t>Üürnik:</t>
  </si>
  <si>
    <t>(allkirjastatud digitaalselt)</t>
  </si>
  <si>
    <t>Üüripind</t>
  </si>
  <si>
    <t>Kapitalikomponendi annuiteetmaksegraafik - Saatse kordon, Ulitina küla</t>
  </si>
  <si>
    <t>üürnik 1</t>
  </si>
  <si>
    <t>Maksete algus</t>
  </si>
  <si>
    <t>Maksete arv</t>
  </si>
  <si>
    <t>kuud</t>
  </si>
  <si>
    <t>Kinnistu jääkmaksumus</t>
  </si>
  <si>
    <t>EUR (km-ta)</t>
  </si>
  <si>
    <t>Kokku:</t>
  </si>
  <si>
    <t>Üürniku osakaal</t>
  </si>
  <si>
    <t>Kapitali algväärtus</t>
  </si>
  <si>
    <t>Kapitali lõppväärtus</t>
  </si>
  <si>
    <t>Kapitali tulumäär 2018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</si>
  <si>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</si>
  <si>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</si>
  <si>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</si>
  <si>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</si>
  <si>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</si>
  <si>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</si>
  <si>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</si>
  <si>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Pisiparendus</t>
  </si>
  <si>
    <t>Kapitali tulumäär 2018 I pa</t>
  </si>
  <si>
    <t>Investeering</t>
  </si>
  <si>
    <t>Investeeringu jääk</t>
  </si>
  <si>
    <t>Kapitali tulumäär 2021 II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</si>
</sst>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  <numFmt numFmtId="170" formatCode="#,###"/>
  </numFmts>
  <fonts count="26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rgb="FF000000"/>
      <name val="Calibri"/>
      <family val="2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9" fontId="5" fillId="0" borderId="0" applyFont="0" applyFill="0" applyBorder="0" applyAlignment="0" applyProtection="0"/>
  </cellStyleXfs>
  <cellXfs count="167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1" xfId="0" applyFont="1" applyBorder="1"/>
    <xf numFmtId="0" fontId="8" fillId="0" borderId="5" xfId="0" applyFont="1" applyBorder="1" applyAlignment="1">
      <alignment horizontal="center"/>
    </xf>
    <xf numFmtId="4" fontId="8" fillId="0" borderId="5" xfId="0" applyNumberFormat="1" applyFont="1" applyBorder="1" applyAlignment="1">
      <alignment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0" fontId="8" fillId="2" borderId="8" xfId="0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0" xfId="0" applyFont="1" applyFill="1"/>
    <xf numFmtId="4" fontId="11" fillId="3" borderId="9" xfId="0" applyNumberFormat="1" applyFont="1" applyFill="1" applyBorder="1" applyAlignment="1">
      <alignment horizontal="right"/>
    </xf>
    <xf numFmtId="0" fontId="8" fillId="3" borderId="10" xfId="0" applyFont="1" applyFill="1" applyBorder="1"/>
    <xf numFmtId="0" fontId="10" fillId="2" borderId="6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/>
    </xf>
    <xf numFmtId="0" fontId="10" fillId="4" borderId="12" xfId="0" applyFont="1" applyFill="1" applyBorder="1"/>
    <xf numFmtId="0" fontId="8" fillId="4" borderId="13" xfId="0" applyFont="1" applyFill="1" applyBorder="1"/>
    <xf numFmtId="0" fontId="10" fillId="0" borderId="0" xfId="0" applyFont="1" applyAlignment="1">
      <alignment horizontal="left"/>
    </xf>
    <xf numFmtId="4" fontId="10" fillId="0" borderId="9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left"/>
    </xf>
    <xf numFmtId="4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left"/>
    </xf>
    <xf numFmtId="4" fontId="10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8" fillId="0" borderId="16" xfId="0" applyFont="1" applyBorder="1"/>
    <xf numFmtId="0" fontId="10" fillId="2" borderId="17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2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12" fillId="0" borderId="0" xfId="0" applyFont="1" applyAlignment="1">
      <alignment horizontal="right"/>
    </xf>
    <xf numFmtId="0" fontId="13" fillId="0" borderId="0" xfId="0" applyFont="1"/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9" fontId="8" fillId="0" borderId="0" xfId="2" applyFont="1"/>
    <xf numFmtId="1" fontId="8" fillId="0" borderId="0" xfId="0" applyNumberFormat="1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10" fillId="0" borderId="0" xfId="0" applyNumberFormat="1" applyFont="1"/>
    <xf numFmtId="0" fontId="8" fillId="3" borderId="16" xfId="0" applyFont="1" applyFill="1" applyBorder="1"/>
    <xf numFmtId="0" fontId="8" fillId="3" borderId="7" xfId="0" applyFont="1" applyFill="1" applyBorder="1"/>
    <xf numFmtId="3" fontId="8" fillId="0" borderId="0" xfId="0" applyNumberFormat="1" applyFont="1"/>
    <xf numFmtId="2" fontId="8" fillId="0" borderId="0" xfId="0" applyNumberFormat="1" applyFont="1"/>
    <xf numFmtId="4" fontId="8" fillId="3" borderId="5" xfId="0" applyNumberFormat="1" applyFont="1" applyFill="1" applyBorder="1" applyAlignment="1">
      <alignment vertical="center" wrapText="1"/>
    </xf>
    <xf numFmtId="4" fontId="10" fillId="4" borderId="15" xfId="0" applyNumberFormat="1" applyFont="1" applyFill="1" applyBorder="1" applyAlignment="1">
      <alignment horizontal="right"/>
    </xf>
    <xf numFmtId="0" fontId="6" fillId="3" borderId="0" xfId="1" applyFill="1"/>
    <xf numFmtId="0" fontId="15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16" fillId="5" borderId="0" xfId="1" applyFont="1" applyFill="1"/>
    <xf numFmtId="4" fontId="6" fillId="5" borderId="0" xfId="1" applyNumberFormat="1" applyFill="1"/>
    <xf numFmtId="0" fontId="6" fillId="6" borderId="24" xfId="1" applyFill="1" applyBorder="1"/>
    <xf numFmtId="0" fontId="6" fillId="5" borderId="23" xfId="1" applyFill="1" applyBorder="1"/>
    <xf numFmtId="0" fontId="0" fillId="3" borderId="23" xfId="0" applyFill="1" applyBorder="1"/>
    <xf numFmtId="167" fontId="6" fillId="6" borderId="23" xfId="1" applyNumberFormat="1" applyFill="1" applyBorder="1"/>
    <xf numFmtId="0" fontId="6" fillId="6" borderId="25" xfId="1" applyFill="1" applyBorder="1"/>
    <xf numFmtId="0" fontId="6" fillId="6" borderId="26" xfId="1" applyFill="1" applyBorder="1"/>
    <xf numFmtId="0" fontId="6" fillId="5" borderId="0" xfId="1" applyFill="1"/>
    <xf numFmtId="0" fontId="0" fillId="3" borderId="0" xfId="0" applyFill="1"/>
    <xf numFmtId="0" fontId="6" fillId="6" borderId="0" xfId="1" applyFill="1"/>
    <xf numFmtId="0" fontId="6" fillId="6" borderId="27" xfId="1" applyFill="1" applyBorder="1"/>
    <xf numFmtId="10" fontId="6" fillId="6" borderId="0" xfId="2" applyNumberFormat="1" applyFont="1" applyFill="1" applyBorder="1"/>
    <xf numFmtId="0" fontId="6" fillId="6" borderId="21" xfId="1" applyFill="1" applyBorder="1"/>
    <xf numFmtId="0" fontId="6" fillId="5" borderId="28" xfId="1" applyFill="1" applyBorder="1"/>
    <xf numFmtId="0" fontId="0" fillId="3" borderId="28" xfId="0" applyFill="1" applyBorder="1"/>
    <xf numFmtId="166" fontId="6" fillId="6" borderId="28" xfId="1" applyNumberFormat="1" applyFill="1" applyBorder="1"/>
    <xf numFmtId="0" fontId="6" fillId="6" borderId="29" xfId="1" applyFill="1" applyBorder="1"/>
    <xf numFmtId="0" fontId="17" fillId="3" borderId="0" xfId="1" applyFont="1" applyFill="1"/>
    <xf numFmtId="166" fontId="6" fillId="6" borderId="0" xfId="1" applyNumberFormat="1" applyFill="1"/>
    <xf numFmtId="0" fontId="18" fillId="5" borderId="33" xfId="1" applyFont="1" applyFill="1" applyBorder="1" applyAlignment="1">
      <alignment horizontal="right"/>
    </xf>
    <xf numFmtId="167" fontId="19" fillId="5" borderId="0" xfId="1" applyNumberFormat="1" applyFont="1" applyFill="1"/>
    <xf numFmtId="168" fontId="6" fillId="5" borderId="0" xfId="1" applyNumberFormat="1" applyFill="1"/>
    <xf numFmtId="4" fontId="6" fillId="6" borderId="0" xfId="1" applyNumberFormat="1" applyFill="1"/>
    <xf numFmtId="0" fontId="7" fillId="3" borderId="0" xfId="0" applyFont="1" applyFill="1" applyProtection="1">
      <protection hidden="1"/>
    </xf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7" fillId="3" borderId="0" xfId="0" applyNumberFormat="1" applyFont="1" applyFill="1" applyProtection="1">
      <protection hidden="1"/>
    </xf>
    <xf numFmtId="0" fontId="20" fillId="7" borderId="0" xfId="0" applyFont="1" applyFill="1" applyProtection="1">
      <protection hidden="1"/>
    </xf>
    <xf numFmtId="0" fontId="0" fillId="7" borderId="0" xfId="0" applyFill="1"/>
    <xf numFmtId="0" fontId="20" fillId="7" borderId="0" xfId="0" applyFont="1" applyFill="1" applyProtection="1">
      <protection locked="0" hidden="1"/>
    </xf>
    <xf numFmtId="164" fontId="20" fillId="7" borderId="0" xfId="0" applyNumberFormat="1" applyFont="1" applyFill="1" applyProtection="1">
      <protection hidden="1"/>
    </xf>
    <xf numFmtId="169" fontId="5" fillId="7" borderId="0" xfId="2" applyNumberFormat="1" applyFont="1" applyFill="1"/>
    <xf numFmtId="0" fontId="7" fillId="7" borderId="0" xfId="0" applyFont="1" applyFill="1" applyProtection="1">
      <protection hidden="1"/>
    </xf>
    <xf numFmtId="164" fontId="7" fillId="7" borderId="0" xfId="0" applyNumberFormat="1" applyFont="1" applyFill="1" applyProtection="1">
      <protection hidden="1"/>
    </xf>
    <xf numFmtId="167" fontId="0" fillId="3" borderId="0" xfId="0" applyNumberFormat="1" applyFill="1"/>
    <xf numFmtId="168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3" fontId="6" fillId="6" borderId="0" xfId="1" applyNumberFormat="1" applyFill="1"/>
    <xf numFmtId="4" fontId="8" fillId="0" borderId="9" xfId="0" applyNumberFormat="1" applyFont="1" applyBorder="1" applyAlignment="1">
      <alignment horizontal="right"/>
    </xf>
    <xf numFmtId="0" fontId="21" fillId="0" borderId="0" xfId="0" applyFont="1"/>
    <xf numFmtId="0" fontId="10" fillId="0" borderId="0" xfId="0" applyFont="1" applyAlignment="1">
      <alignment horizontal="right"/>
    </xf>
    <xf numFmtId="4" fontId="10" fillId="4" borderId="32" xfId="0" applyNumberFormat="1" applyFont="1" applyFill="1" applyBorder="1" applyAlignment="1">
      <alignment horizontal="right"/>
    </xf>
    <xf numFmtId="0" fontId="8" fillId="0" borderId="18" xfId="0" applyFont="1" applyBorder="1" applyAlignment="1">
      <alignment vertical="center" wrapText="1"/>
    </xf>
    <xf numFmtId="3" fontId="0" fillId="3" borderId="0" xfId="0" applyNumberFormat="1" applyFill="1"/>
    <xf numFmtId="4" fontId="8" fillId="0" borderId="5" xfId="0" applyNumberFormat="1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23" fillId="5" borderId="0" xfId="1" applyFont="1" applyFill="1"/>
    <xf numFmtId="1" fontId="6" fillId="6" borderId="0" xfId="1" applyNumberFormat="1" applyFill="1"/>
    <xf numFmtId="4" fontId="10" fillId="3" borderId="34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4" fillId="0" borderId="1" xfId="0" applyFont="1" applyBorder="1"/>
    <xf numFmtId="0" fontId="4" fillId="6" borderId="0" xfId="1" applyFont="1" applyFill="1"/>
    <xf numFmtId="0" fontId="8" fillId="0" borderId="7" xfId="0" applyFont="1" applyBorder="1"/>
    <xf numFmtId="0" fontId="8" fillId="0" borderId="22" xfId="0" applyFont="1" applyBorder="1" applyAlignment="1">
      <alignment horizontal="center" vertical="center" wrapText="1"/>
    </xf>
    <xf numFmtId="4" fontId="10" fillId="2" borderId="38" xfId="0" applyNumberFormat="1" applyFont="1" applyFill="1" applyBorder="1" applyAlignment="1">
      <alignment horizontal="right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wrapText="1"/>
    </xf>
    <xf numFmtId="4" fontId="10" fillId="2" borderId="18" xfId="0" applyNumberFormat="1" applyFont="1" applyFill="1" applyBorder="1" applyAlignment="1">
      <alignment horizontal="right"/>
    </xf>
    <xf numFmtId="4" fontId="8" fillId="3" borderId="18" xfId="0" applyNumberFormat="1" applyFont="1" applyFill="1" applyBorder="1" applyAlignment="1">
      <alignment vertical="center" wrapText="1"/>
    </xf>
    <xf numFmtId="0" fontId="10" fillId="2" borderId="39" xfId="0" applyFont="1" applyFill="1" applyBorder="1" applyAlignment="1">
      <alignment horizontal="center" wrapText="1"/>
    </xf>
    <xf numFmtId="4" fontId="10" fillId="3" borderId="38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 wrapText="1"/>
    </xf>
    <xf numFmtId="4" fontId="8" fillId="3" borderId="5" xfId="0" applyNumberFormat="1" applyFont="1" applyFill="1" applyBorder="1" applyAlignment="1">
      <alignment horizontal="right" vertical="center" wrapText="1"/>
    </xf>
    <xf numFmtId="4" fontId="8" fillId="3" borderId="18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right"/>
    </xf>
    <xf numFmtId="0" fontId="10" fillId="0" borderId="12" xfId="0" applyFont="1" applyBorder="1"/>
    <xf numFmtId="170" fontId="6" fillId="3" borderId="0" xfId="1" applyNumberFormat="1" applyFill="1"/>
    <xf numFmtId="10" fontId="6" fillId="6" borderId="0" xfId="2" applyNumberFormat="1" applyFont="1" applyFill="1"/>
    <xf numFmtId="2" fontId="6" fillId="5" borderId="0" xfId="1" applyNumberFormat="1" applyFill="1"/>
    <xf numFmtId="4" fontId="10" fillId="0" borderId="0" xfId="0" applyNumberFormat="1" applyFont="1"/>
    <xf numFmtId="4" fontId="25" fillId="0" borderId="5" xfId="0" applyNumberFormat="1" applyFont="1" applyBorder="1" applyAlignment="1">
      <alignment horizontal="right" wrapText="1"/>
    </xf>
    <xf numFmtId="4" fontId="25" fillId="0" borderId="18" xfId="0" applyNumberFormat="1" applyFont="1" applyBorder="1" applyAlignment="1">
      <alignment wrapText="1"/>
    </xf>
    <xf numFmtId="166" fontId="6" fillId="0" borderId="28" xfId="1" applyNumberFormat="1" applyBorder="1"/>
    <xf numFmtId="4" fontId="25" fillId="0" borderId="5" xfId="0" applyNumberFormat="1" applyFont="1" applyBorder="1" applyAlignment="1">
      <alignment wrapText="1"/>
    </xf>
    <xf numFmtId="4" fontId="15" fillId="5" borderId="0" xfId="1" applyNumberFormat="1" applyFont="1" applyFill="1" applyAlignment="1">
      <alignment horizontal="right"/>
    </xf>
    <xf numFmtId="4" fontId="4" fillId="5" borderId="0" xfId="1" applyNumberFormat="1" applyFont="1" applyFill="1" applyAlignment="1">
      <alignment horizontal="right"/>
    </xf>
    <xf numFmtId="4" fontId="6" fillId="3" borderId="0" xfId="1" applyNumberFormat="1" applyFill="1"/>
    <xf numFmtId="4" fontId="17" fillId="3" borderId="0" xfId="1" applyNumberFormat="1" applyFont="1" applyFill="1"/>
    <xf numFmtId="4" fontId="18" fillId="5" borderId="33" xfId="1" applyNumberFormat="1" applyFont="1" applyFill="1" applyBorder="1" applyAlignment="1">
      <alignment horizontal="right"/>
    </xf>
    <xf numFmtId="0" fontId="10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164" fontId="2" fillId="0" borderId="37" xfId="0" applyNumberFormat="1" applyFont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 wrapText="1"/>
    </xf>
    <xf numFmtId="4" fontId="8" fillId="0" borderId="30" xfId="0" applyNumberFormat="1" applyFont="1" applyBorder="1" applyAlignment="1">
      <alignment horizontal="center"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16" xfId="0" applyFont="1" applyBorder="1" applyAlignment="1"/>
    <xf numFmtId="0" fontId="8" fillId="0" borderId="7" xfId="0" applyFont="1" applyBorder="1" applyAlignment="1"/>
  </cellXfs>
  <cellStyles count="3">
    <cellStyle name="Normaallaad 4" xfId="1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zoomScaleNormal="100" workbookViewId="0">
      <selection activeCell="C18" sqref="C18:D18"/>
    </sheetView>
  </sheetViews>
  <sheetFormatPr defaultRowHeight="15"/>
  <cols>
    <col min="1" max="1" width="5.42578125" style="1" customWidth="1"/>
    <col min="2" max="2" width="6.7109375" style="1" customWidth="1"/>
    <col min="3" max="3" width="7.85546875" style="1" customWidth="1"/>
    <col min="4" max="4" width="60" style="1" customWidth="1"/>
    <col min="5" max="5" width="18.140625" style="1" customWidth="1"/>
    <col min="6" max="6" width="18" style="1" customWidth="1"/>
    <col min="7" max="7" width="30" style="1" customWidth="1"/>
    <col min="8" max="8" width="32.5703125" style="1" customWidth="1"/>
    <col min="9" max="9" width="26.140625" style="1" customWidth="1"/>
    <col min="10" max="10" width="15.7109375" style="1" customWidth="1"/>
    <col min="11" max="11" width="9.140625" style="1" customWidth="1"/>
    <col min="12" max="12" width="7.42578125" style="1" customWidth="1"/>
    <col min="13" max="13" width="9.140625" style="1"/>
    <col min="14" max="14" width="11.28515625" style="1" bestFit="1" customWidth="1"/>
    <col min="15" max="15" width="10.140625" style="1" bestFit="1" customWidth="1"/>
    <col min="16" max="16384" width="9.140625" style="1"/>
  </cols>
  <sheetData>
    <row r="1" spans="1:15">
      <c r="H1" s="45" t="s">
        <v>0</v>
      </c>
    </row>
    <row r="2" spans="1:15" ht="15" customHeight="1"/>
    <row r="3" spans="1:15" ht="18.75" customHeight="1">
      <c r="A3" s="149" t="s">
        <v>1</v>
      </c>
      <c r="B3" s="149"/>
      <c r="C3" s="149"/>
      <c r="D3" s="149"/>
      <c r="E3" s="149"/>
      <c r="F3" s="149"/>
      <c r="G3" s="149"/>
      <c r="H3" s="149"/>
    </row>
    <row r="4" spans="1:15" ht="16.5" customHeight="1"/>
    <row r="5" spans="1:15">
      <c r="C5" s="3" t="s">
        <v>2</v>
      </c>
      <c r="D5" s="6" t="s">
        <v>3</v>
      </c>
      <c r="K5" s="49"/>
      <c r="L5" s="50"/>
    </row>
    <row r="6" spans="1:15">
      <c r="C6" s="3" t="s">
        <v>4</v>
      </c>
      <c r="D6" s="118" t="s">
        <v>5</v>
      </c>
      <c r="H6" s="51"/>
      <c r="K6" s="49"/>
      <c r="L6" s="50"/>
      <c r="N6" s="52"/>
    </row>
    <row r="7" spans="1:15" ht="15.75">
      <c r="H7" s="2"/>
      <c r="I7" s="7"/>
      <c r="J7" s="7"/>
      <c r="K7" s="49"/>
      <c r="L7" s="50"/>
      <c r="M7" s="3"/>
      <c r="N7" s="52"/>
    </row>
    <row r="8" spans="1:15" ht="17.25">
      <c r="D8" s="4" t="s">
        <v>6</v>
      </c>
      <c r="E8" s="5">
        <v>1137.2</v>
      </c>
      <c r="F8" s="6" t="s">
        <v>7</v>
      </c>
      <c r="G8" s="7"/>
      <c r="J8" s="53"/>
    </row>
    <row r="9" spans="1:15" ht="17.25">
      <c r="D9" s="4" t="s">
        <v>8</v>
      </c>
      <c r="E9" s="5">
        <v>12834</v>
      </c>
      <c r="F9" s="6" t="s">
        <v>7</v>
      </c>
      <c r="G9" s="138"/>
      <c r="I9" s="7"/>
      <c r="J9" s="54"/>
      <c r="M9" s="7"/>
    </row>
    <row r="10" spans="1:15" ht="14.25" customHeight="1" thickBot="1">
      <c r="D10" s="107"/>
      <c r="E10" s="133"/>
      <c r="F10" s="134"/>
      <c r="G10" s="7"/>
      <c r="I10" s="7"/>
      <c r="J10" s="54"/>
      <c r="M10" s="7"/>
    </row>
    <row r="11" spans="1:15" ht="15.75" thickBot="1">
      <c r="D11" s="107"/>
      <c r="E11" s="156" t="s">
        <v>9</v>
      </c>
      <c r="F11" s="157"/>
      <c r="G11" s="7"/>
      <c r="I11" s="7"/>
      <c r="J11" s="54"/>
      <c r="M11" s="7"/>
    </row>
    <row r="12" spans="1:15" ht="17.25">
      <c r="B12" s="8" t="s">
        <v>10</v>
      </c>
      <c r="C12" s="42"/>
      <c r="D12" s="42"/>
      <c r="E12" s="9" t="s">
        <v>11</v>
      </c>
      <c r="F12" s="40" t="s">
        <v>12</v>
      </c>
      <c r="G12" s="127" t="s">
        <v>13</v>
      </c>
      <c r="H12" s="10" t="s">
        <v>14</v>
      </c>
    </row>
    <row r="13" spans="1:15" ht="15" customHeight="1">
      <c r="B13" s="41"/>
      <c r="C13" s="55" t="s">
        <v>15</v>
      </c>
      <c r="D13" s="56"/>
      <c r="E13" s="111">
        <f>F13/$E$8</f>
        <v>1.1834857544846991</v>
      </c>
      <c r="F13" s="124">
        <f>'Annuiteetgraafik (bilansiline)'!F17</f>
        <v>1345.86</v>
      </c>
      <c r="G13" s="158" t="s">
        <v>16</v>
      </c>
      <c r="H13" s="121" t="s">
        <v>17</v>
      </c>
      <c r="I13" s="57"/>
      <c r="M13" s="3"/>
      <c r="N13" s="57"/>
      <c r="O13" s="58"/>
    </row>
    <row r="14" spans="1:15" ht="15" customHeight="1">
      <c r="B14" s="41"/>
      <c r="C14" s="39" t="s">
        <v>18</v>
      </c>
      <c r="D14" s="120"/>
      <c r="E14" s="111">
        <f>F14/$E$8</f>
        <v>0.55094354555047487</v>
      </c>
      <c r="F14" s="124">
        <f>'Annuiteetgraafik (lisa nr 6.1)'!F16</f>
        <v>626.53300000000002</v>
      </c>
      <c r="G14" s="159"/>
      <c r="H14" s="150" t="s">
        <v>19</v>
      </c>
      <c r="I14" s="57"/>
      <c r="M14" s="3"/>
      <c r="N14" s="57"/>
      <c r="O14" s="58"/>
    </row>
    <row r="15" spans="1:15" ht="15" customHeight="1">
      <c r="B15" s="41"/>
      <c r="C15" s="55" t="s">
        <v>20</v>
      </c>
      <c r="D15" s="56"/>
      <c r="E15" s="111">
        <f>F15/$E$8</f>
        <v>1.1617789307069997</v>
      </c>
      <c r="F15" s="124">
        <f>'Annuiteetgraafik (lisa nr 6.3)'!F16</f>
        <v>1321.175</v>
      </c>
      <c r="G15" s="159"/>
      <c r="H15" s="152"/>
      <c r="I15" s="57"/>
      <c r="M15" s="3"/>
      <c r="N15" s="57"/>
      <c r="O15" s="58"/>
    </row>
    <row r="16" spans="1:15" ht="15" customHeight="1">
      <c r="B16" s="41"/>
      <c r="C16" s="55" t="s">
        <v>21</v>
      </c>
      <c r="D16" s="56"/>
      <c r="E16" s="139">
        <f>F16/E8</f>
        <v>0.25515300738656349</v>
      </c>
      <c r="F16" s="140">
        <f>'Annuiteetgraafik (lisa nr 6.2)'!F15</f>
        <v>290.16000000000003</v>
      </c>
      <c r="G16" s="159"/>
      <c r="H16" s="121" t="s">
        <v>22</v>
      </c>
      <c r="I16" s="57"/>
      <c r="M16" s="3"/>
      <c r="N16" s="57"/>
      <c r="O16" s="58"/>
    </row>
    <row r="17" spans="2:15" ht="15" customHeight="1">
      <c r="B17" s="41"/>
      <c r="C17" s="55" t="s">
        <v>23</v>
      </c>
      <c r="D17" s="56"/>
      <c r="E17" s="139">
        <f>F17/E8</f>
        <v>0.11764232448723758</v>
      </c>
      <c r="F17" s="140">
        <f>'Annuiteetgraafik (lisa nr 6.5)'!F16</f>
        <v>133.78285140688658</v>
      </c>
      <c r="G17" s="159"/>
      <c r="H17" s="121" t="s">
        <v>24</v>
      </c>
      <c r="I17" s="57"/>
      <c r="M17" s="3"/>
      <c r="N17" s="57"/>
      <c r="O17" s="58"/>
    </row>
    <row r="18" spans="2:15" ht="15" customHeight="1">
      <c r="B18" s="12">
        <v>400</v>
      </c>
      <c r="C18" s="164" t="s">
        <v>25</v>
      </c>
      <c r="D18" s="165"/>
      <c r="E18" s="142">
        <f>F18/E8</f>
        <v>2.2340022863172702</v>
      </c>
      <c r="F18" s="140">
        <v>2540.5074</v>
      </c>
      <c r="G18" s="159"/>
      <c r="H18" s="109"/>
      <c r="M18" s="3"/>
      <c r="N18" s="57"/>
      <c r="O18" s="58"/>
    </row>
    <row r="19" spans="2:15" ht="15" customHeight="1">
      <c r="B19" s="12">
        <v>400</v>
      </c>
      <c r="C19" s="55" t="s">
        <v>26</v>
      </c>
      <c r="D19" s="56"/>
      <c r="E19" s="139">
        <v>7.0000000000000007E-2</v>
      </c>
      <c r="F19" s="140">
        <f>E19*E8</f>
        <v>79.604000000000013</v>
      </c>
      <c r="G19" s="160"/>
      <c r="H19" s="121"/>
      <c r="I19" s="57"/>
      <c r="M19" s="3"/>
      <c r="N19" s="57"/>
      <c r="O19" s="58"/>
    </row>
    <row r="20" spans="2:15" ht="15" customHeight="1">
      <c r="B20" s="12">
        <v>100</v>
      </c>
      <c r="C20" s="43" t="s">
        <v>27</v>
      </c>
      <c r="D20" s="44"/>
      <c r="E20" s="13">
        <f>F20/E8</f>
        <v>0.38485613788251843</v>
      </c>
      <c r="F20" s="124">
        <v>437.65839999999997</v>
      </c>
      <c r="G20" s="153" t="s">
        <v>28</v>
      </c>
      <c r="H20" s="150"/>
      <c r="I20" s="57"/>
      <c r="M20" s="3"/>
      <c r="N20" s="57"/>
      <c r="O20" s="58"/>
    </row>
    <row r="21" spans="2:15" ht="15" customHeight="1">
      <c r="B21" s="12">
        <v>200</v>
      </c>
      <c r="C21" s="11" t="s">
        <v>29</v>
      </c>
      <c r="D21" s="39"/>
      <c r="E21" s="13">
        <f>F21/E8</f>
        <v>0.8110201371790362</v>
      </c>
      <c r="F21" s="124">
        <v>922.2921</v>
      </c>
      <c r="G21" s="154"/>
      <c r="H21" s="151"/>
      <c r="I21" s="57"/>
      <c r="M21" s="3"/>
      <c r="N21" s="57"/>
      <c r="O21" s="58"/>
    </row>
    <row r="22" spans="2:15" ht="15" customHeight="1">
      <c r="B22" s="12">
        <v>500</v>
      </c>
      <c r="C22" s="11" t="s">
        <v>30</v>
      </c>
      <c r="D22" s="39"/>
      <c r="E22" s="13">
        <f>F22/E8</f>
        <v>7.5001758705592675E-3</v>
      </c>
      <c r="F22" s="124">
        <v>8.5291999999999994</v>
      </c>
      <c r="G22" s="155"/>
      <c r="H22" s="152"/>
      <c r="I22" s="57"/>
      <c r="M22" s="3"/>
      <c r="N22" s="57"/>
      <c r="O22" s="58"/>
    </row>
    <row r="23" spans="2:15">
      <c r="B23" s="14"/>
      <c r="C23" s="15" t="s">
        <v>31</v>
      </c>
      <c r="D23" s="15"/>
      <c r="E23" s="16">
        <f>SUM(E13:E22)</f>
        <v>6.7763822998653591</v>
      </c>
      <c r="F23" s="125">
        <f>SUM(F13:F22)</f>
        <v>7706.1019514068867</v>
      </c>
      <c r="G23" s="122"/>
      <c r="H23" s="17"/>
      <c r="I23" s="57"/>
      <c r="N23" s="57"/>
      <c r="O23" s="58"/>
    </row>
    <row r="24" spans="2:15">
      <c r="B24" s="18"/>
      <c r="C24" s="19"/>
      <c r="D24" s="19"/>
      <c r="E24" s="20"/>
      <c r="F24" s="115"/>
      <c r="G24" s="128"/>
      <c r="H24" s="21"/>
      <c r="I24" s="57"/>
      <c r="N24" s="57"/>
      <c r="O24" s="58"/>
    </row>
    <row r="25" spans="2:15" ht="17.25">
      <c r="B25" s="22" t="s">
        <v>32</v>
      </c>
      <c r="C25" s="15"/>
      <c r="D25" s="15"/>
      <c r="E25" s="116" t="s">
        <v>11</v>
      </c>
      <c r="F25" s="117" t="s">
        <v>12</v>
      </c>
      <c r="G25" s="129" t="s">
        <v>13</v>
      </c>
      <c r="H25" s="23" t="s">
        <v>14</v>
      </c>
      <c r="I25" s="57"/>
      <c r="N25" s="57"/>
      <c r="O25" s="58"/>
    </row>
    <row r="26" spans="2:15" ht="15.75" customHeight="1">
      <c r="B26" s="12">
        <v>300</v>
      </c>
      <c r="C26" s="165" t="s">
        <v>33</v>
      </c>
      <c r="D26" s="166"/>
      <c r="E26" s="59">
        <f>F26/E8</f>
        <v>1.7925606753429475</v>
      </c>
      <c r="F26" s="126">
        <v>2038.5</v>
      </c>
      <c r="G26" s="123" t="s">
        <v>34</v>
      </c>
      <c r="H26" s="150" t="s">
        <v>35</v>
      </c>
      <c r="M26" s="3"/>
      <c r="N26" s="57"/>
      <c r="O26" s="58"/>
    </row>
    <row r="27" spans="2:15" ht="15" customHeight="1">
      <c r="B27" s="12">
        <v>600</v>
      </c>
      <c r="C27" s="11" t="s">
        <v>36</v>
      </c>
      <c r="D27" s="39"/>
      <c r="E27" s="59"/>
      <c r="F27" s="126"/>
      <c r="G27" s="161" t="s">
        <v>37</v>
      </c>
      <c r="H27" s="151"/>
      <c r="I27" s="57"/>
      <c r="M27" s="3"/>
      <c r="N27" s="57"/>
      <c r="O27" s="58"/>
    </row>
    <row r="28" spans="2:15">
      <c r="B28" s="12"/>
      <c r="C28" s="11">
        <v>610</v>
      </c>
      <c r="D28" s="39" t="s">
        <v>38</v>
      </c>
      <c r="E28" s="59">
        <f>F28/E8</f>
        <v>0.89636083010903977</v>
      </c>
      <c r="F28" s="126">
        <v>1019.341536</v>
      </c>
      <c r="G28" s="162"/>
      <c r="H28" s="151"/>
      <c r="I28" s="57"/>
      <c r="M28" s="3"/>
      <c r="N28" s="57"/>
      <c r="O28" s="58"/>
    </row>
    <row r="29" spans="2:15">
      <c r="B29" s="12"/>
      <c r="C29" s="11">
        <v>620</v>
      </c>
      <c r="D29" s="39" t="s">
        <v>39</v>
      </c>
      <c r="E29" s="130" t="s">
        <v>40</v>
      </c>
      <c r="F29" s="131" t="s">
        <v>40</v>
      </c>
      <c r="G29" s="162"/>
      <c r="H29" s="151"/>
      <c r="I29" s="57"/>
      <c r="M29" s="3"/>
      <c r="N29" s="57"/>
      <c r="O29" s="58"/>
    </row>
    <row r="30" spans="2:15">
      <c r="B30" s="12"/>
      <c r="C30" s="11">
        <v>630</v>
      </c>
      <c r="D30" s="39" t="s">
        <v>41</v>
      </c>
      <c r="E30" s="59">
        <f>F30/E8</f>
        <v>2.5012735959373901E-2</v>
      </c>
      <c r="F30" s="126">
        <v>28.444483333000001</v>
      </c>
      <c r="G30" s="163"/>
      <c r="H30" s="151"/>
      <c r="I30" s="57"/>
      <c r="M30" s="3"/>
      <c r="N30" s="57"/>
      <c r="O30" s="58"/>
    </row>
    <row r="31" spans="2:15" ht="15.75" customHeight="1">
      <c r="B31" s="12">
        <v>700</v>
      </c>
      <c r="C31" s="165" t="s">
        <v>42</v>
      </c>
      <c r="D31" s="166"/>
      <c r="E31" s="130" t="s">
        <v>40</v>
      </c>
      <c r="F31" s="131" t="s">
        <v>40</v>
      </c>
      <c r="G31" s="132" t="s">
        <v>43</v>
      </c>
      <c r="H31" s="152"/>
      <c r="I31" s="57"/>
      <c r="M31" s="3"/>
      <c r="N31" s="57"/>
      <c r="O31" s="58"/>
    </row>
    <row r="32" spans="2:15" ht="15" customHeight="1" thickBot="1">
      <c r="B32" s="24"/>
      <c r="C32" s="25" t="s">
        <v>44</v>
      </c>
      <c r="D32" s="25"/>
      <c r="E32" s="108">
        <f>SUM(E26:E31)</f>
        <v>2.7139342414113612</v>
      </c>
      <c r="F32" s="60">
        <f>SUM(F26:F31)</f>
        <v>3086.2860193329998</v>
      </c>
      <c r="G32" s="108"/>
      <c r="H32" s="26"/>
      <c r="I32" s="57"/>
      <c r="N32" s="57"/>
      <c r="O32" s="58"/>
    </row>
    <row r="33" spans="2:9" ht="17.25" customHeight="1">
      <c r="B33" s="27"/>
      <c r="C33" s="7"/>
      <c r="D33" s="7"/>
      <c r="E33" s="28"/>
      <c r="F33" s="29"/>
      <c r="G33" s="30"/>
      <c r="I33" s="57"/>
    </row>
    <row r="34" spans="2:9" ht="15" customHeight="1">
      <c r="B34" s="148" t="s">
        <v>45</v>
      </c>
      <c r="C34" s="148"/>
      <c r="D34" s="148"/>
      <c r="E34" s="28">
        <f>E23+E32</f>
        <v>9.4903165412767194</v>
      </c>
      <c r="F34" s="29">
        <f>F23+F32</f>
        <v>10792.387970739886</v>
      </c>
      <c r="G34" s="30"/>
    </row>
    <row r="35" spans="2:9">
      <c r="B35" s="27" t="s">
        <v>46</v>
      </c>
      <c r="C35" s="47"/>
      <c r="D35" s="31">
        <v>0.2</v>
      </c>
      <c r="E35" s="105">
        <f>E34*0.2</f>
        <v>1.898063308255344</v>
      </c>
      <c r="F35" s="29">
        <f>F34*0.2</f>
        <v>2158.4775941479775</v>
      </c>
    </row>
    <row r="36" spans="2:9">
      <c r="B36" s="7" t="s">
        <v>47</v>
      </c>
      <c r="C36" s="7"/>
      <c r="D36" s="7"/>
      <c r="E36" s="28">
        <f>E34+E35</f>
        <v>11.388379849532063</v>
      </c>
      <c r="F36" s="29">
        <f>F34+F35</f>
        <v>12950.865564887863</v>
      </c>
      <c r="G36" s="30"/>
    </row>
    <row r="37" spans="2:9">
      <c r="B37" s="7" t="s">
        <v>48</v>
      </c>
      <c r="C37" s="7"/>
      <c r="D37" s="7"/>
      <c r="E37" s="32" t="s">
        <v>49</v>
      </c>
      <c r="F37" s="29">
        <f>F34*12</f>
        <v>129508.65564887863</v>
      </c>
      <c r="G37" s="33"/>
      <c r="H37" s="34"/>
    </row>
    <row r="38" spans="2:9" ht="15.75" thickBot="1">
      <c r="B38" s="7" t="s">
        <v>50</v>
      </c>
      <c r="C38" s="7"/>
      <c r="D38" s="7"/>
      <c r="E38" s="35" t="s">
        <v>49</v>
      </c>
      <c r="F38" s="36">
        <f>F36*12</f>
        <v>155410.38677865436</v>
      </c>
      <c r="G38" s="37"/>
      <c r="H38" s="38"/>
    </row>
    <row r="39" spans="2:9" ht="15.75">
      <c r="B39" s="112"/>
      <c r="C39" s="112"/>
      <c r="D39" s="112"/>
      <c r="E39" s="112"/>
      <c r="F39" s="112"/>
      <c r="G39" s="48"/>
      <c r="H39" s="2"/>
    </row>
    <row r="40" spans="2:9" ht="15.75">
      <c r="B40" s="106"/>
      <c r="C40" s="2"/>
      <c r="D40" s="2"/>
      <c r="E40" s="2"/>
      <c r="F40" s="2"/>
      <c r="G40" s="2"/>
      <c r="H40" s="2"/>
    </row>
    <row r="41" spans="2:9" ht="15.75">
      <c r="B41" s="2"/>
      <c r="C41" s="2"/>
      <c r="D41" s="2"/>
      <c r="E41" s="2"/>
      <c r="F41" s="2"/>
      <c r="G41" s="2"/>
      <c r="H41" s="2"/>
    </row>
    <row r="42" spans="2:9">
      <c r="B42" s="7" t="s">
        <v>51</v>
      </c>
      <c r="C42" s="7"/>
      <c r="D42" s="7"/>
      <c r="E42" s="7" t="s">
        <v>52</v>
      </c>
    </row>
    <row r="44" spans="2:9">
      <c r="B44" s="46" t="s">
        <v>53</v>
      </c>
      <c r="C44" s="46"/>
      <c r="D44" s="46"/>
      <c r="E44" s="46" t="s">
        <v>53</v>
      </c>
      <c r="F44" s="46"/>
      <c r="G44" s="46"/>
    </row>
    <row r="45" spans="2:9" ht="15.75">
      <c r="B45" s="2"/>
      <c r="C45" s="2"/>
      <c r="D45" s="2"/>
      <c r="E45" s="2"/>
      <c r="F45" s="2"/>
      <c r="G45" s="2"/>
      <c r="H45" s="2"/>
    </row>
  </sheetData>
  <mergeCells count="12">
    <mergeCell ref="B34:D34"/>
    <mergeCell ref="A3:H3"/>
    <mergeCell ref="H20:H22"/>
    <mergeCell ref="H14:H15"/>
    <mergeCell ref="C18:D18"/>
    <mergeCell ref="G20:G22"/>
    <mergeCell ref="C26:D26"/>
    <mergeCell ref="C31:D31"/>
    <mergeCell ref="E11:F11"/>
    <mergeCell ref="G13:G19"/>
    <mergeCell ref="H26:H31"/>
    <mergeCell ref="G27:G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7"/>
  <sheetViews>
    <sheetView workbookViewId="0">
      <selection activeCell="E13" sqref="B13:E13"/>
    </sheetView>
  </sheetViews>
  <sheetFormatPr defaultRowHeight="15"/>
  <cols>
    <col min="1" max="1" width="9.140625" style="74" customWidth="1"/>
    <col min="2" max="2" width="7.85546875" style="74" customWidth="1"/>
    <col min="3" max="3" width="14.7109375" style="74" customWidth="1"/>
    <col min="4" max="4" width="14.28515625" style="74" customWidth="1"/>
    <col min="5" max="7" width="14.7109375" style="74" customWidth="1"/>
    <col min="8" max="10" width="9.140625" style="74"/>
    <col min="11" max="11" width="11" style="74" customWidth="1"/>
    <col min="12" max="16384" width="9.140625" style="74"/>
  </cols>
  <sheetData>
    <row r="1" spans="1:16">
      <c r="A1" s="61"/>
      <c r="B1" s="61"/>
      <c r="C1" s="61"/>
      <c r="D1" s="61"/>
      <c r="E1" s="61"/>
      <c r="F1" s="61"/>
      <c r="G1" s="62"/>
    </row>
    <row r="2" spans="1:16">
      <c r="A2" s="61"/>
      <c r="B2" s="61"/>
      <c r="C2" s="61"/>
      <c r="D2" s="61"/>
      <c r="E2" s="61"/>
      <c r="F2" s="63"/>
      <c r="G2" s="64"/>
    </row>
    <row r="3" spans="1:16">
      <c r="A3" s="61"/>
      <c r="B3" s="61"/>
      <c r="C3" s="61"/>
      <c r="D3" s="61"/>
      <c r="E3" s="61"/>
      <c r="F3" s="63"/>
      <c r="G3" s="64"/>
      <c r="K3" s="93" t="s">
        <v>2</v>
      </c>
      <c r="L3" s="93" t="s">
        <v>54</v>
      </c>
      <c r="M3" s="94"/>
    </row>
    <row r="4" spans="1:16" ht="21">
      <c r="A4" s="61"/>
      <c r="B4" s="113" t="s">
        <v>55</v>
      </c>
      <c r="C4" s="61"/>
      <c r="D4" s="61"/>
      <c r="E4" s="65"/>
      <c r="F4" s="66"/>
      <c r="G4" s="61"/>
      <c r="K4" s="95" t="s">
        <v>56</v>
      </c>
      <c r="L4" s="96">
        <v>1137.2</v>
      </c>
      <c r="M4" s="97">
        <f>L4/$L$9</f>
        <v>1</v>
      </c>
      <c r="N4" s="103"/>
      <c r="O4" s="102"/>
    </row>
    <row r="5" spans="1:16">
      <c r="A5" s="61"/>
      <c r="B5" s="61"/>
      <c r="C5" s="61"/>
      <c r="D5" s="61"/>
      <c r="E5" s="61"/>
      <c r="F5" s="66"/>
      <c r="G5" s="61"/>
      <c r="K5" s="95"/>
      <c r="L5" s="96"/>
      <c r="M5" s="97"/>
      <c r="N5" s="101"/>
      <c r="O5" s="102"/>
    </row>
    <row r="6" spans="1:16">
      <c r="A6" s="61"/>
      <c r="B6" s="67" t="s">
        <v>57</v>
      </c>
      <c r="C6" s="68"/>
      <c r="D6" s="69"/>
      <c r="E6" s="70">
        <v>43344</v>
      </c>
      <c r="F6" s="71"/>
      <c r="G6" s="61"/>
      <c r="K6" s="95"/>
      <c r="L6" s="96"/>
      <c r="M6" s="97"/>
      <c r="N6" s="89"/>
      <c r="O6" s="89"/>
    </row>
    <row r="7" spans="1:16">
      <c r="A7" s="61"/>
      <c r="B7" s="72" t="s">
        <v>58</v>
      </c>
      <c r="C7" s="73"/>
      <c r="E7" s="75">
        <v>120</v>
      </c>
      <c r="F7" s="76" t="s">
        <v>59</v>
      </c>
      <c r="G7" s="61"/>
      <c r="K7" s="95"/>
      <c r="L7" s="96"/>
      <c r="M7" s="97"/>
      <c r="N7" s="91"/>
      <c r="O7" s="91"/>
    </row>
    <row r="8" spans="1:16">
      <c r="A8" s="61"/>
      <c r="B8" s="72" t="s">
        <v>60</v>
      </c>
      <c r="C8" s="73"/>
      <c r="D8" s="100">
        <f>E6-1</f>
        <v>43343</v>
      </c>
      <c r="E8" s="104">
        <v>136989.09</v>
      </c>
      <c r="F8" s="76" t="s">
        <v>61</v>
      </c>
      <c r="G8" s="61"/>
      <c r="I8" s="110"/>
      <c r="K8" s="95"/>
      <c r="L8" s="96"/>
      <c r="M8" s="97"/>
      <c r="N8" s="91"/>
      <c r="O8" s="91"/>
    </row>
    <row r="9" spans="1:16">
      <c r="A9" s="61"/>
      <c r="B9" s="72" t="s">
        <v>60</v>
      </c>
      <c r="C9" s="73"/>
      <c r="D9" s="100">
        <f>EDATE(D8,E7)</f>
        <v>46996</v>
      </c>
      <c r="E9" s="104">
        <v>13312.689999999999</v>
      </c>
      <c r="F9" s="76" t="s">
        <v>61</v>
      </c>
      <c r="G9" s="61"/>
      <c r="I9" s="110"/>
      <c r="K9" s="98" t="s">
        <v>62</v>
      </c>
      <c r="L9" s="99">
        <f>SUM(L4:L8)</f>
        <v>1137.2</v>
      </c>
      <c r="M9" s="98"/>
      <c r="N9" s="91"/>
      <c r="O9" s="91"/>
    </row>
    <row r="10" spans="1:16">
      <c r="A10" s="61"/>
      <c r="B10" s="72" t="s">
        <v>63</v>
      </c>
      <c r="C10" s="73"/>
      <c r="E10" s="77">
        <f>M4</f>
        <v>1</v>
      </c>
      <c r="F10" s="76"/>
      <c r="G10" s="61"/>
      <c r="M10" s="92"/>
      <c r="N10" s="92"/>
      <c r="O10" s="92"/>
    </row>
    <row r="11" spans="1:16">
      <c r="A11" s="61"/>
      <c r="B11" s="72" t="s">
        <v>64</v>
      </c>
      <c r="C11" s="73"/>
      <c r="E11" s="88">
        <f>ROUND(E8*E10,2)</f>
        <v>136989.09</v>
      </c>
      <c r="F11" s="76" t="s">
        <v>61</v>
      </c>
      <c r="G11" s="61"/>
      <c r="M11" s="92"/>
      <c r="N11" s="92"/>
      <c r="O11" s="92"/>
    </row>
    <row r="12" spans="1:16">
      <c r="A12" s="61"/>
      <c r="B12" s="72" t="s">
        <v>65</v>
      </c>
      <c r="C12" s="73"/>
      <c r="E12" s="88">
        <f>ROUND(E9*E10,2)</f>
        <v>13312.69</v>
      </c>
      <c r="F12" s="76" t="s">
        <v>61</v>
      </c>
      <c r="G12" s="61"/>
      <c r="K12" s="90"/>
      <c r="L12" s="90"/>
      <c r="M12" s="91"/>
      <c r="N12" s="91"/>
      <c r="O12" s="91"/>
      <c r="P12" s="92"/>
    </row>
    <row r="13" spans="1:16">
      <c r="A13" s="61"/>
      <c r="B13" s="78" t="s">
        <v>66</v>
      </c>
      <c r="C13" s="79"/>
      <c r="D13" s="80"/>
      <c r="E13" s="81">
        <v>4.7E-2</v>
      </c>
      <c r="F13" s="82"/>
      <c r="G13" s="83"/>
      <c r="K13" s="90"/>
      <c r="L13" s="90"/>
      <c r="M13" s="91"/>
      <c r="N13" s="91"/>
      <c r="O13" s="91"/>
      <c r="P13" s="92"/>
    </row>
    <row r="14" spans="1:16">
      <c r="A14" s="61"/>
      <c r="B14" s="75"/>
      <c r="C14" s="73"/>
      <c r="E14" s="84"/>
      <c r="F14" s="75"/>
      <c r="G14" s="83"/>
      <c r="K14" s="90"/>
      <c r="L14" s="90"/>
      <c r="M14" s="91"/>
      <c r="N14" s="91"/>
      <c r="O14" s="91"/>
      <c r="P14" s="92"/>
    </row>
    <row r="15" spans="1:16">
      <c r="K15" s="90"/>
      <c r="L15" s="90"/>
      <c r="M15" s="91"/>
      <c r="N15" s="91"/>
      <c r="O15" s="91"/>
      <c r="P15" s="92"/>
    </row>
    <row r="16" spans="1:16" ht="15.75" thickBot="1">
      <c r="A16" s="85" t="s">
        <v>67</v>
      </c>
      <c r="B16" s="85" t="s">
        <v>68</v>
      </c>
      <c r="C16" s="85" t="s">
        <v>69</v>
      </c>
      <c r="D16" s="85" t="s">
        <v>70</v>
      </c>
      <c r="E16" s="85" t="s">
        <v>71</v>
      </c>
      <c r="F16" s="85" t="s">
        <v>72</v>
      </c>
      <c r="G16" s="85" t="s">
        <v>73</v>
      </c>
      <c r="K16" s="90"/>
      <c r="L16" s="90"/>
      <c r="M16" s="91"/>
      <c r="N16" s="91"/>
      <c r="O16" s="91"/>
      <c r="P16" s="92"/>
    </row>
    <row r="17" spans="1:16">
      <c r="A17" s="86">
        <f>E6</f>
        <v>43344</v>
      </c>
      <c r="B17" s="73">
        <v>1</v>
      </c>
      <c r="C17" s="66">
        <f>E11</f>
        <v>136989.09</v>
      </c>
      <c r="D17" s="87">
        <f>ROUND(C17*$E$13/12,2)</f>
        <v>536.54</v>
      </c>
      <c r="E17" s="87">
        <f>F17-D17</f>
        <v>809.31999999999994</v>
      </c>
      <c r="F17" s="87">
        <f>ROUND(PMT($E$13/12,E7,-E11,E12),2)</f>
        <v>1345.86</v>
      </c>
      <c r="G17" s="87">
        <f>C17-E17</f>
        <v>136179.76999999999</v>
      </c>
      <c r="K17" s="90"/>
      <c r="L17" s="90"/>
      <c r="M17" s="91"/>
      <c r="N17" s="91"/>
      <c r="O17" s="91"/>
      <c r="P17" s="92"/>
    </row>
    <row r="18" spans="1:16">
      <c r="A18" s="86">
        <f>EDATE(A17,1)</f>
        <v>43374</v>
      </c>
      <c r="B18" s="73">
        <v>2</v>
      </c>
      <c r="C18" s="66">
        <f>G17</f>
        <v>136179.76999999999</v>
      </c>
      <c r="D18" s="87">
        <f t="shared" ref="D18:D75" si="0">ROUND(C18*$E$13/12,2)</f>
        <v>533.37</v>
      </c>
      <c r="E18" s="87">
        <f>F18-D18</f>
        <v>812.4899999999999</v>
      </c>
      <c r="F18" s="87">
        <f>F17</f>
        <v>1345.86</v>
      </c>
      <c r="G18" s="87">
        <f t="shared" ref="G18:G75" si="1">C18-E18</f>
        <v>135367.28</v>
      </c>
      <c r="K18" s="90"/>
      <c r="L18" s="90"/>
      <c r="M18" s="91"/>
      <c r="N18" s="91"/>
      <c r="O18" s="91"/>
      <c r="P18" s="92"/>
    </row>
    <row r="19" spans="1:16">
      <c r="A19" s="86">
        <f>EDATE(A18,1)</f>
        <v>43405</v>
      </c>
      <c r="B19" s="73">
        <v>3</v>
      </c>
      <c r="C19" s="66">
        <f>G18</f>
        <v>135367.28</v>
      </c>
      <c r="D19" s="87">
        <f t="shared" si="0"/>
        <v>530.19000000000005</v>
      </c>
      <c r="E19" s="87">
        <f>F19-D19</f>
        <v>815.66999999999985</v>
      </c>
      <c r="F19" s="87">
        <f t="shared" ref="F19:F82" si="2">F18</f>
        <v>1345.86</v>
      </c>
      <c r="G19" s="87">
        <f t="shared" si="1"/>
        <v>134551.60999999999</v>
      </c>
      <c r="K19" s="90"/>
      <c r="L19" s="90"/>
      <c r="M19" s="91"/>
      <c r="N19" s="91"/>
      <c r="O19" s="91"/>
      <c r="P19" s="92"/>
    </row>
    <row r="20" spans="1:16">
      <c r="A20" s="86">
        <f t="shared" ref="A20:A83" si="3">EDATE(A19,1)</f>
        <v>43435</v>
      </c>
      <c r="B20" s="73">
        <v>4</v>
      </c>
      <c r="C20" s="66">
        <f t="shared" ref="C20:C75" si="4">G19</f>
        <v>134551.60999999999</v>
      </c>
      <c r="D20" s="87">
        <f t="shared" si="0"/>
        <v>526.99</v>
      </c>
      <c r="E20" s="87">
        <f t="shared" ref="E20:E75" si="5">F20-D20</f>
        <v>818.86999999999989</v>
      </c>
      <c r="F20" s="87">
        <f t="shared" si="2"/>
        <v>1345.86</v>
      </c>
      <c r="G20" s="87">
        <f t="shared" si="1"/>
        <v>133732.74</v>
      </c>
      <c r="K20" s="90"/>
      <c r="L20" s="90"/>
      <c r="M20" s="91"/>
      <c r="N20" s="91"/>
      <c r="O20" s="91"/>
      <c r="P20" s="92"/>
    </row>
    <row r="21" spans="1:16">
      <c r="A21" s="86">
        <f t="shared" si="3"/>
        <v>43466</v>
      </c>
      <c r="B21" s="73">
        <v>5</v>
      </c>
      <c r="C21" s="66">
        <f t="shared" si="4"/>
        <v>133732.74</v>
      </c>
      <c r="D21" s="87">
        <f t="shared" si="0"/>
        <v>523.79</v>
      </c>
      <c r="E21" s="87">
        <f t="shared" si="5"/>
        <v>822.06999999999994</v>
      </c>
      <c r="F21" s="87">
        <f t="shared" si="2"/>
        <v>1345.86</v>
      </c>
      <c r="G21" s="87">
        <f t="shared" si="1"/>
        <v>132910.66999999998</v>
      </c>
      <c r="K21" s="90"/>
      <c r="L21" s="90"/>
      <c r="M21" s="91"/>
      <c r="N21" s="91"/>
      <c r="O21" s="91"/>
      <c r="P21" s="92"/>
    </row>
    <row r="22" spans="1:16">
      <c r="A22" s="86">
        <f t="shared" si="3"/>
        <v>43497</v>
      </c>
      <c r="B22" s="73">
        <v>6</v>
      </c>
      <c r="C22" s="66">
        <f t="shared" si="4"/>
        <v>132910.66999999998</v>
      </c>
      <c r="D22" s="87">
        <f t="shared" si="0"/>
        <v>520.57000000000005</v>
      </c>
      <c r="E22" s="87">
        <f t="shared" si="5"/>
        <v>825.28999999999985</v>
      </c>
      <c r="F22" s="87">
        <f t="shared" si="2"/>
        <v>1345.86</v>
      </c>
      <c r="G22" s="87">
        <f t="shared" si="1"/>
        <v>132085.37999999998</v>
      </c>
      <c r="K22" s="90"/>
      <c r="L22" s="90"/>
      <c r="M22" s="91"/>
      <c r="N22" s="91"/>
      <c r="O22" s="91"/>
      <c r="P22" s="92"/>
    </row>
    <row r="23" spans="1:16">
      <c r="A23" s="86">
        <f t="shared" si="3"/>
        <v>43525</v>
      </c>
      <c r="B23" s="73">
        <v>7</v>
      </c>
      <c r="C23" s="66">
        <f t="shared" si="4"/>
        <v>132085.37999999998</v>
      </c>
      <c r="D23" s="87">
        <f t="shared" si="0"/>
        <v>517.33000000000004</v>
      </c>
      <c r="E23" s="87">
        <f t="shared" si="5"/>
        <v>828.52999999999986</v>
      </c>
      <c r="F23" s="87">
        <f t="shared" si="2"/>
        <v>1345.86</v>
      </c>
      <c r="G23" s="87">
        <f t="shared" si="1"/>
        <v>131256.84999999998</v>
      </c>
      <c r="K23" s="90"/>
      <c r="L23" s="90"/>
      <c r="M23" s="91"/>
      <c r="N23" s="91"/>
      <c r="O23" s="91"/>
      <c r="P23" s="92"/>
    </row>
    <row r="24" spans="1:16">
      <c r="A24" s="86">
        <f>EDATE(A23,1)</f>
        <v>43556</v>
      </c>
      <c r="B24" s="73">
        <v>8</v>
      </c>
      <c r="C24" s="66">
        <f t="shared" si="4"/>
        <v>131256.84999999998</v>
      </c>
      <c r="D24" s="87">
        <f t="shared" si="0"/>
        <v>514.09</v>
      </c>
      <c r="E24" s="87">
        <f t="shared" si="5"/>
        <v>831.76999999999987</v>
      </c>
      <c r="F24" s="87">
        <f t="shared" si="2"/>
        <v>1345.86</v>
      </c>
      <c r="G24" s="87">
        <f t="shared" si="1"/>
        <v>130425.07999999997</v>
      </c>
      <c r="K24" s="90"/>
      <c r="L24" s="90"/>
      <c r="M24" s="91"/>
      <c r="N24" s="91"/>
      <c r="O24" s="91"/>
      <c r="P24" s="92"/>
    </row>
    <row r="25" spans="1:16">
      <c r="A25" s="86">
        <f t="shared" si="3"/>
        <v>43586</v>
      </c>
      <c r="B25" s="73">
        <v>9</v>
      </c>
      <c r="C25" s="66">
        <f t="shared" si="4"/>
        <v>130425.07999999997</v>
      </c>
      <c r="D25" s="87">
        <f t="shared" si="0"/>
        <v>510.83</v>
      </c>
      <c r="E25" s="87">
        <f t="shared" si="5"/>
        <v>835.03</v>
      </c>
      <c r="F25" s="87">
        <f t="shared" si="2"/>
        <v>1345.86</v>
      </c>
      <c r="G25" s="87">
        <f t="shared" si="1"/>
        <v>129590.04999999997</v>
      </c>
      <c r="K25" s="90"/>
      <c r="L25" s="90"/>
      <c r="M25" s="91"/>
      <c r="N25" s="91"/>
      <c r="O25" s="91"/>
      <c r="P25" s="92"/>
    </row>
    <row r="26" spans="1:16">
      <c r="A26" s="86">
        <f t="shared" si="3"/>
        <v>43617</v>
      </c>
      <c r="B26" s="73">
        <v>10</v>
      </c>
      <c r="C26" s="66">
        <f t="shared" si="4"/>
        <v>129590.04999999997</v>
      </c>
      <c r="D26" s="87">
        <f t="shared" si="0"/>
        <v>507.56</v>
      </c>
      <c r="E26" s="87">
        <f t="shared" si="5"/>
        <v>838.3</v>
      </c>
      <c r="F26" s="87">
        <f t="shared" si="2"/>
        <v>1345.86</v>
      </c>
      <c r="G26" s="87">
        <f t="shared" si="1"/>
        <v>128751.74999999997</v>
      </c>
      <c r="K26" s="90"/>
      <c r="L26" s="90"/>
      <c r="M26" s="91"/>
      <c r="N26" s="91"/>
      <c r="O26" s="91"/>
      <c r="P26" s="92"/>
    </row>
    <row r="27" spans="1:16">
      <c r="A27" s="86">
        <f t="shared" si="3"/>
        <v>43647</v>
      </c>
      <c r="B27" s="73">
        <v>11</v>
      </c>
      <c r="C27" s="66">
        <f t="shared" si="4"/>
        <v>128751.74999999997</v>
      </c>
      <c r="D27" s="87">
        <f t="shared" si="0"/>
        <v>504.28</v>
      </c>
      <c r="E27" s="87">
        <f t="shared" si="5"/>
        <v>841.57999999999993</v>
      </c>
      <c r="F27" s="87">
        <f>F26</f>
        <v>1345.86</v>
      </c>
      <c r="G27" s="87">
        <f t="shared" si="1"/>
        <v>127910.16999999997</v>
      </c>
    </row>
    <row r="28" spans="1:16">
      <c r="A28" s="86">
        <f t="shared" si="3"/>
        <v>43678</v>
      </c>
      <c r="B28" s="73">
        <v>12</v>
      </c>
      <c r="C28" s="66">
        <f t="shared" si="4"/>
        <v>127910.16999999997</v>
      </c>
      <c r="D28" s="87">
        <f t="shared" si="0"/>
        <v>500.98</v>
      </c>
      <c r="E28" s="87">
        <f t="shared" si="5"/>
        <v>844.87999999999988</v>
      </c>
      <c r="F28" s="87">
        <f t="shared" si="2"/>
        <v>1345.86</v>
      </c>
      <c r="G28" s="87">
        <f t="shared" si="1"/>
        <v>127065.28999999996</v>
      </c>
    </row>
    <row r="29" spans="1:16">
      <c r="A29" s="86">
        <f t="shared" si="3"/>
        <v>43709</v>
      </c>
      <c r="B29" s="73">
        <v>13</v>
      </c>
      <c r="C29" s="66">
        <f t="shared" si="4"/>
        <v>127065.28999999996</v>
      </c>
      <c r="D29" s="87">
        <f t="shared" si="0"/>
        <v>497.67</v>
      </c>
      <c r="E29" s="87">
        <f t="shared" si="5"/>
        <v>848.18999999999983</v>
      </c>
      <c r="F29" s="87">
        <f t="shared" si="2"/>
        <v>1345.86</v>
      </c>
      <c r="G29" s="87">
        <f t="shared" si="1"/>
        <v>126217.09999999996</v>
      </c>
    </row>
    <row r="30" spans="1:16">
      <c r="A30" s="86">
        <f t="shared" si="3"/>
        <v>43739</v>
      </c>
      <c r="B30" s="73">
        <v>14</v>
      </c>
      <c r="C30" s="66">
        <f t="shared" si="4"/>
        <v>126217.09999999996</v>
      </c>
      <c r="D30" s="87">
        <f t="shared" si="0"/>
        <v>494.35</v>
      </c>
      <c r="E30" s="87">
        <f t="shared" si="5"/>
        <v>851.50999999999988</v>
      </c>
      <c r="F30" s="87">
        <f t="shared" si="2"/>
        <v>1345.86</v>
      </c>
      <c r="G30" s="87">
        <f t="shared" si="1"/>
        <v>125365.58999999997</v>
      </c>
    </row>
    <row r="31" spans="1:16">
      <c r="A31" s="86">
        <f t="shared" si="3"/>
        <v>43770</v>
      </c>
      <c r="B31" s="73">
        <v>15</v>
      </c>
      <c r="C31" s="66">
        <f t="shared" si="4"/>
        <v>125365.58999999997</v>
      </c>
      <c r="D31" s="87">
        <f t="shared" si="0"/>
        <v>491.02</v>
      </c>
      <c r="E31" s="87">
        <f t="shared" si="5"/>
        <v>854.83999999999992</v>
      </c>
      <c r="F31" s="87">
        <f t="shared" si="2"/>
        <v>1345.86</v>
      </c>
      <c r="G31" s="87">
        <f t="shared" si="1"/>
        <v>124510.74999999997</v>
      </c>
    </row>
    <row r="32" spans="1:16">
      <c r="A32" s="86">
        <f t="shared" si="3"/>
        <v>43800</v>
      </c>
      <c r="B32" s="73">
        <v>16</v>
      </c>
      <c r="C32" s="66">
        <f t="shared" si="4"/>
        <v>124510.74999999997</v>
      </c>
      <c r="D32" s="87">
        <f t="shared" si="0"/>
        <v>487.67</v>
      </c>
      <c r="E32" s="87">
        <f t="shared" si="5"/>
        <v>858.18999999999983</v>
      </c>
      <c r="F32" s="87">
        <f t="shared" si="2"/>
        <v>1345.86</v>
      </c>
      <c r="G32" s="87">
        <f t="shared" si="1"/>
        <v>123652.55999999997</v>
      </c>
    </row>
    <row r="33" spans="1:7">
      <c r="A33" s="86">
        <f t="shared" si="3"/>
        <v>43831</v>
      </c>
      <c r="B33" s="73">
        <v>17</v>
      </c>
      <c r="C33" s="66">
        <f t="shared" si="4"/>
        <v>123652.55999999997</v>
      </c>
      <c r="D33" s="87">
        <f t="shared" si="0"/>
        <v>484.31</v>
      </c>
      <c r="E33" s="87">
        <f t="shared" si="5"/>
        <v>861.55</v>
      </c>
      <c r="F33" s="87">
        <f t="shared" si="2"/>
        <v>1345.86</v>
      </c>
      <c r="G33" s="87">
        <f t="shared" si="1"/>
        <v>122791.00999999997</v>
      </c>
    </row>
    <row r="34" spans="1:7">
      <c r="A34" s="86">
        <f t="shared" si="3"/>
        <v>43862</v>
      </c>
      <c r="B34" s="73">
        <v>18</v>
      </c>
      <c r="C34" s="66">
        <f t="shared" si="4"/>
        <v>122791.00999999997</v>
      </c>
      <c r="D34" s="87">
        <f t="shared" si="0"/>
        <v>480.93</v>
      </c>
      <c r="E34" s="87">
        <f t="shared" si="5"/>
        <v>864.92999999999984</v>
      </c>
      <c r="F34" s="87">
        <f t="shared" si="2"/>
        <v>1345.86</v>
      </c>
      <c r="G34" s="87">
        <f t="shared" si="1"/>
        <v>121926.07999999997</v>
      </c>
    </row>
    <row r="35" spans="1:7">
      <c r="A35" s="86">
        <f t="shared" si="3"/>
        <v>43891</v>
      </c>
      <c r="B35" s="73">
        <v>19</v>
      </c>
      <c r="C35" s="66">
        <f t="shared" si="4"/>
        <v>121926.07999999997</v>
      </c>
      <c r="D35" s="87">
        <f t="shared" si="0"/>
        <v>477.54</v>
      </c>
      <c r="E35" s="87">
        <f t="shared" si="5"/>
        <v>868.31999999999994</v>
      </c>
      <c r="F35" s="87">
        <f t="shared" si="2"/>
        <v>1345.86</v>
      </c>
      <c r="G35" s="87">
        <f t="shared" si="1"/>
        <v>121057.75999999997</v>
      </c>
    </row>
    <row r="36" spans="1:7">
      <c r="A36" s="86">
        <f t="shared" si="3"/>
        <v>43922</v>
      </c>
      <c r="B36" s="73">
        <v>20</v>
      </c>
      <c r="C36" s="66">
        <f t="shared" si="4"/>
        <v>121057.75999999997</v>
      </c>
      <c r="D36" s="87">
        <f t="shared" si="0"/>
        <v>474.14</v>
      </c>
      <c r="E36" s="87">
        <f t="shared" si="5"/>
        <v>871.71999999999991</v>
      </c>
      <c r="F36" s="87">
        <f t="shared" si="2"/>
        <v>1345.86</v>
      </c>
      <c r="G36" s="87">
        <f t="shared" si="1"/>
        <v>120186.03999999996</v>
      </c>
    </row>
    <row r="37" spans="1:7">
      <c r="A37" s="86">
        <f t="shared" si="3"/>
        <v>43952</v>
      </c>
      <c r="B37" s="73">
        <v>21</v>
      </c>
      <c r="C37" s="66">
        <f t="shared" si="4"/>
        <v>120186.03999999996</v>
      </c>
      <c r="D37" s="87">
        <f t="shared" si="0"/>
        <v>470.73</v>
      </c>
      <c r="E37" s="87">
        <f t="shared" si="5"/>
        <v>875.12999999999988</v>
      </c>
      <c r="F37" s="87">
        <f t="shared" si="2"/>
        <v>1345.86</v>
      </c>
      <c r="G37" s="87">
        <f t="shared" si="1"/>
        <v>119310.90999999996</v>
      </c>
    </row>
    <row r="38" spans="1:7">
      <c r="A38" s="86">
        <f t="shared" si="3"/>
        <v>43983</v>
      </c>
      <c r="B38" s="73">
        <v>22</v>
      </c>
      <c r="C38" s="66">
        <f t="shared" si="4"/>
        <v>119310.90999999996</v>
      </c>
      <c r="D38" s="87">
        <f t="shared" si="0"/>
        <v>467.3</v>
      </c>
      <c r="E38" s="87">
        <f t="shared" si="5"/>
        <v>878.56</v>
      </c>
      <c r="F38" s="87">
        <f t="shared" si="2"/>
        <v>1345.86</v>
      </c>
      <c r="G38" s="87">
        <f t="shared" si="1"/>
        <v>118432.34999999996</v>
      </c>
    </row>
    <row r="39" spans="1:7">
      <c r="A39" s="86">
        <f t="shared" si="3"/>
        <v>44013</v>
      </c>
      <c r="B39" s="73">
        <v>23</v>
      </c>
      <c r="C39" s="66">
        <f t="shared" si="4"/>
        <v>118432.34999999996</v>
      </c>
      <c r="D39" s="87">
        <f t="shared" si="0"/>
        <v>463.86</v>
      </c>
      <c r="E39" s="87">
        <f t="shared" si="5"/>
        <v>881.99999999999989</v>
      </c>
      <c r="F39" s="87">
        <f t="shared" si="2"/>
        <v>1345.86</v>
      </c>
      <c r="G39" s="87">
        <f t="shared" si="1"/>
        <v>117550.34999999996</v>
      </c>
    </row>
    <row r="40" spans="1:7">
      <c r="A40" s="86">
        <f t="shared" si="3"/>
        <v>44044</v>
      </c>
      <c r="B40" s="73">
        <v>24</v>
      </c>
      <c r="C40" s="66">
        <f t="shared" si="4"/>
        <v>117550.34999999996</v>
      </c>
      <c r="D40" s="87">
        <f t="shared" si="0"/>
        <v>460.41</v>
      </c>
      <c r="E40" s="87">
        <f t="shared" si="5"/>
        <v>885.44999999999982</v>
      </c>
      <c r="F40" s="87">
        <f t="shared" si="2"/>
        <v>1345.86</v>
      </c>
      <c r="G40" s="87">
        <f t="shared" si="1"/>
        <v>116664.89999999997</v>
      </c>
    </row>
    <row r="41" spans="1:7">
      <c r="A41" s="86">
        <f t="shared" si="3"/>
        <v>44075</v>
      </c>
      <c r="B41" s="73">
        <v>25</v>
      </c>
      <c r="C41" s="66">
        <f t="shared" si="4"/>
        <v>116664.89999999997</v>
      </c>
      <c r="D41" s="87">
        <f t="shared" si="0"/>
        <v>456.94</v>
      </c>
      <c r="E41" s="87">
        <f t="shared" si="5"/>
        <v>888.91999999999985</v>
      </c>
      <c r="F41" s="87">
        <f t="shared" si="2"/>
        <v>1345.86</v>
      </c>
      <c r="G41" s="87">
        <f t="shared" si="1"/>
        <v>115775.97999999997</v>
      </c>
    </row>
    <row r="42" spans="1:7">
      <c r="A42" s="86">
        <f t="shared" si="3"/>
        <v>44105</v>
      </c>
      <c r="B42" s="73">
        <v>26</v>
      </c>
      <c r="C42" s="66">
        <f t="shared" si="4"/>
        <v>115775.97999999997</v>
      </c>
      <c r="D42" s="87">
        <f t="shared" si="0"/>
        <v>453.46</v>
      </c>
      <c r="E42" s="87">
        <f t="shared" si="5"/>
        <v>892.39999999999986</v>
      </c>
      <c r="F42" s="87">
        <f t="shared" si="2"/>
        <v>1345.86</v>
      </c>
      <c r="G42" s="87">
        <f t="shared" si="1"/>
        <v>114883.57999999997</v>
      </c>
    </row>
    <row r="43" spans="1:7">
      <c r="A43" s="86">
        <f t="shared" si="3"/>
        <v>44136</v>
      </c>
      <c r="B43" s="73">
        <v>27</v>
      </c>
      <c r="C43" s="66">
        <f t="shared" si="4"/>
        <v>114883.57999999997</v>
      </c>
      <c r="D43" s="87">
        <f t="shared" si="0"/>
        <v>449.96</v>
      </c>
      <c r="E43" s="87">
        <f t="shared" si="5"/>
        <v>895.89999999999986</v>
      </c>
      <c r="F43" s="87">
        <f t="shared" si="2"/>
        <v>1345.86</v>
      </c>
      <c r="G43" s="87">
        <f t="shared" si="1"/>
        <v>113987.67999999998</v>
      </c>
    </row>
    <row r="44" spans="1:7">
      <c r="A44" s="86">
        <f t="shared" si="3"/>
        <v>44166</v>
      </c>
      <c r="B44" s="73">
        <v>28</v>
      </c>
      <c r="C44" s="66">
        <f t="shared" si="4"/>
        <v>113987.67999999998</v>
      </c>
      <c r="D44" s="87">
        <f t="shared" si="0"/>
        <v>446.45</v>
      </c>
      <c r="E44" s="87">
        <f t="shared" si="5"/>
        <v>899.40999999999985</v>
      </c>
      <c r="F44" s="87">
        <f t="shared" si="2"/>
        <v>1345.86</v>
      </c>
      <c r="G44" s="87">
        <f t="shared" si="1"/>
        <v>113088.26999999997</v>
      </c>
    </row>
    <row r="45" spans="1:7">
      <c r="A45" s="86">
        <f t="shared" si="3"/>
        <v>44197</v>
      </c>
      <c r="B45" s="73">
        <v>29</v>
      </c>
      <c r="C45" s="66">
        <f t="shared" si="4"/>
        <v>113088.26999999997</v>
      </c>
      <c r="D45" s="87">
        <f t="shared" si="0"/>
        <v>442.93</v>
      </c>
      <c r="E45" s="87">
        <f t="shared" si="5"/>
        <v>902.92999999999984</v>
      </c>
      <c r="F45" s="87">
        <f t="shared" si="2"/>
        <v>1345.86</v>
      </c>
      <c r="G45" s="87">
        <f t="shared" si="1"/>
        <v>112185.33999999998</v>
      </c>
    </row>
    <row r="46" spans="1:7">
      <c r="A46" s="86">
        <f t="shared" si="3"/>
        <v>44228</v>
      </c>
      <c r="B46" s="73">
        <v>30</v>
      </c>
      <c r="C46" s="66">
        <f t="shared" si="4"/>
        <v>112185.33999999998</v>
      </c>
      <c r="D46" s="87">
        <f t="shared" si="0"/>
        <v>439.39</v>
      </c>
      <c r="E46" s="87">
        <f t="shared" si="5"/>
        <v>906.46999999999991</v>
      </c>
      <c r="F46" s="87">
        <f t="shared" si="2"/>
        <v>1345.86</v>
      </c>
      <c r="G46" s="87">
        <f t="shared" si="1"/>
        <v>111278.86999999998</v>
      </c>
    </row>
    <row r="47" spans="1:7">
      <c r="A47" s="86">
        <f t="shared" si="3"/>
        <v>44256</v>
      </c>
      <c r="B47" s="73">
        <v>31</v>
      </c>
      <c r="C47" s="66">
        <f t="shared" si="4"/>
        <v>111278.86999999998</v>
      </c>
      <c r="D47" s="87">
        <f t="shared" si="0"/>
        <v>435.84</v>
      </c>
      <c r="E47" s="87">
        <f t="shared" si="5"/>
        <v>910.02</v>
      </c>
      <c r="F47" s="87">
        <f t="shared" si="2"/>
        <v>1345.86</v>
      </c>
      <c r="G47" s="87">
        <f t="shared" si="1"/>
        <v>110368.84999999998</v>
      </c>
    </row>
    <row r="48" spans="1:7">
      <c r="A48" s="86">
        <f t="shared" si="3"/>
        <v>44287</v>
      </c>
      <c r="B48" s="73">
        <v>32</v>
      </c>
      <c r="C48" s="66">
        <f t="shared" si="4"/>
        <v>110368.84999999998</v>
      </c>
      <c r="D48" s="87">
        <f t="shared" si="0"/>
        <v>432.28</v>
      </c>
      <c r="E48" s="87">
        <f t="shared" si="5"/>
        <v>913.57999999999993</v>
      </c>
      <c r="F48" s="87">
        <f t="shared" si="2"/>
        <v>1345.86</v>
      </c>
      <c r="G48" s="87">
        <f t="shared" si="1"/>
        <v>109455.26999999997</v>
      </c>
    </row>
    <row r="49" spans="1:7">
      <c r="A49" s="86">
        <f t="shared" si="3"/>
        <v>44317</v>
      </c>
      <c r="B49" s="73">
        <v>33</v>
      </c>
      <c r="C49" s="66">
        <f t="shared" si="4"/>
        <v>109455.26999999997</v>
      </c>
      <c r="D49" s="87">
        <f t="shared" si="0"/>
        <v>428.7</v>
      </c>
      <c r="E49" s="87">
        <f t="shared" si="5"/>
        <v>917.15999999999985</v>
      </c>
      <c r="F49" s="87">
        <f t="shared" si="2"/>
        <v>1345.86</v>
      </c>
      <c r="G49" s="87">
        <f t="shared" si="1"/>
        <v>108538.10999999997</v>
      </c>
    </row>
    <row r="50" spans="1:7">
      <c r="A50" s="86">
        <f t="shared" si="3"/>
        <v>44348</v>
      </c>
      <c r="B50" s="73">
        <v>34</v>
      </c>
      <c r="C50" s="66">
        <f t="shared" si="4"/>
        <v>108538.10999999997</v>
      </c>
      <c r="D50" s="87">
        <f t="shared" si="0"/>
        <v>425.11</v>
      </c>
      <c r="E50" s="87">
        <f t="shared" si="5"/>
        <v>920.74999999999989</v>
      </c>
      <c r="F50" s="87">
        <f t="shared" si="2"/>
        <v>1345.86</v>
      </c>
      <c r="G50" s="87">
        <f t="shared" si="1"/>
        <v>107617.35999999997</v>
      </c>
    </row>
    <row r="51" spans="1:7">
      <c r="A51" s="86">
        <f t="shared" si="3"/>
        <v>44378</v>
      </c>
      <c r="B51" s="73">
        <v>35</v>
      </c>
      <c r="C51" s="66">
        <f t="shared" si="4"/>
        <v>107617.35999999997</v>
      </c>
      <c r="D51" s="87">
        <f t="shared" si="0"/>
        <v>421.5</v>
      </c>
      <c r="E51" s="87">
        <f t="shared" si="5"/>
        <v>924.3599999999999</v>
      </c>
      <c r="F51" s="87">
        <f t="shared" si="2"/>
        <v>1345.86</v>
      </c>
      <c r="G51" s="87">
        <f t="shared" si="1"/>
        <v>106692.99999999997</v>
      </c>
    </row>
    <row r="52" spans="1:7">
      <c r="A52" s="86">
        <f t="shared" si="3"/>
        <v>44409</v>
      </c>
      <c r="B52" s="73">
        <v>36</v>
      </c>
      <c r="C52" s="66">
        <f t="shared" si="4"/>
        <v>106692.99999999997</v>
      </c>
      <c r="D52" s="87">
        <f t="shared" si="0"/>
        <v>417.88</v>
      </c>
      <c r="E52" s="87">
        <f t="shared" si="5"/>
        <v>927.9799999999999</v>
      </c>
      <c r="F52" s="87">
        <f t="shared" si="2"/>
        <v>1345.86</v>
      </c>
      <c r="G52" s="87">
        <f t="shared" si="1"/>
        <v>105765.01999999997</v>
      </c>
    </row>
    <row r="53" spans="1:7">
      <c r="A53" s="86">
        <f t="shared" si="3"/>
        <v>44440</v>
      </c>
      <c r="B53" s="73">
        <v>37</v>
      </c>
      <c r="C53" s="66">
        <f t="shared" si="4"/>
        <v>105765.01999999997</v>
      </c>
      <c r="D53" s="87">
        <f t="shared" si="0"/>
        <v>414.25</v>
      </c>
      <c r="E53" s="87">
        <f t="shared" si="5"/>
        <v>931.6099999999999</v>
      </c>
      <c r="F53" s="87">
        <f t="shared" si="2"/>
        <v>1345.86</v>
      </c>
      <c r="G53" s="87">
        <f t="shared" si="1"/>
        <v>104833.40999999997</v>
      </c>
    </row>
    <row r="54" spans="1:7">
      <c r="A54" s="86">
        <f t="shared" si="3"/>
        <v>44470</v>
      </c>
      <c r="B54" s="73">
        <v>38</v>
      </c>
      <c r="C54" s="66">
        <f t="shared" si="4"/>
        <v>104833.40999999997</v>
      </c>
      <c r="D54" s="87">
        <f t="shared" si="0"/>
        <v>410.6</v>
      </c>
      <c r="E54" s="87">
        <f t="shared" si="5"/>
        <v>935.25999999999988</v>
      </c>
      <c r="F54" s="87">
        <f t="shared" si="2"/>
        <v>1345.86</v>
      </c>
      <c r="G54" s="87">
        <f t="shared" si="1"/>
        <v>103898.14999999998</v>
      </c>
    </row>
    <row r="55" spans="1:7">
      <c r="A55" s="86">
        <f t="shared" si="3"/>
        <v>44501</v>
      </c>
      <c r="B55" s="73">
        <v>39</v>
      </c>
      <c r="C55" s="66">
        <f t="shared" si="4"/>
        <v>103898.14999999998</v>
      </c>
      <c r="D55" s="87">
        <f t="shared" si="0"/>
        <v>406.93</v>
      </c>
      <c r="E55" s="87">
        <f t="shared" si="5"/>
        <v>938.92999999999984</v>
      </c>
      <c r="F55" s="87">
        <f t="shared" si="2"/>
        <v>1345.86</v>
      </c>
      <c r="G55" s="87">
        <f t="shared" si="1"/>
        <v>102959.21999999999</v>
      </c>
    </row>
    <row r="56" spans="1:7">
      <c r="A56" s="86">
        <f t="shared" si="3"/>
        <v>44531</v>
      </c>
      <c r="B56" s="73">
        <v>40</v>
      </c>
      <c r="C56" s="66">
        <f t="shared" si="4"/>
        <v>102959.21999999999</v>
      </c>
      <c r="D56" s="87">
        <f t="shared" si="0"/>
        <v>403.26</v>
      </c>
      <c r="E56" s="87">
        <f t="shared" si="5"/>
        <v>942.59999999999991</v>
      </c>
      <c r="F56" s="87">
        <f t="shared" si="2"/>
        <v>1345.86</v>
      </c>
      <c r="G56" s="87">
        <f t="shared" si="1"/>
        <v>102016.61999999998</v>
      </c>
    </row>
    <row r="57" spans="1:7">
      <c r="A57" s="86">
        <f t="shared" si="3"/>
        <v>44562</v>
      </c>
      <c r="B57" s="73">
        <v>41</v>
      </c>
      <c r="C57" s="66">
        <f t="shared" si="4"/>
        <v>102016.61999999998</v>
      </c>
      <c r="D57" s="87">
        <f t="shared" si="0"/>
        <v>399.57</v>
      </c>
      <c r="E57" s="87">
        <f t="shared" si="5"/>
        <v>946.29</v>
      </c>
      <c r="F57" s="87">
        <f t="shared" si="2"/>
        <v>1345.86</v>
      </c>
      <c r="G57" s="87">
        <f t="shared" si="1"/>
        <v>101070.32999999999</v>
      </c>
    </row>
    <row r="58" spans="1:7">
      <c r="A58" s="86">
        <f t="shared" si="3"/>
        <v>44593</v>
      </c>
      <c r="B58" s="73">
        <v>42</v>
      </c>
      <c r="C58" s="66">
        <f t="shared" si="4"/>
        <v>101070.32999999999</v>
      </c>
      <c r="D58" s="87">
        <f t="shared" si="0"/>
        <v>395.86</v>
      </c>
      <c r="E58" s="87">
        <f t="shared" si="5"/>
        <v>949.99999999999989</v>
      </c>
      <c r="F58" s="87">
        <f t="shared" si="2"/>
        <v>1345.86</v>
      </c>
      <c r="G58" s="87">
        <f t="shared" si="1"/>
        <v>100120.32999999999</v>
      </c>
    </row>
    <row r="59" spans="1:7">
      <c r="A59" s="86">
        <f t="shared" si="3"/>
        <v>44621</v>
      </c>
      <c r="B59" s="73">
        <v>43</v>
      </c>
      <c r="C59" s="66">
        <f t="shared" si="4"/>
        <v>100120.32999999999</v>
      </c>
      <c r="D59" s="87">
        <f t="shared" si="0"/>
        <v>392.14</v>
      </c>
      <c r="E59" s="87">
        <f>F59-D59</f>
        <v>953.71999999999991</v>
      </c>
      <c r="F59" s="87">
        <f t="shared" si="2"/>
        <v>1345.86</v>
      </c>
      <c r="G59" s="87">
        <f>C59-E59</f>
        <v>99166.609999999986</v>
      </c>
    </row>
    <row r="60" spans="1:7">
      <c r="A60" s="86">
        <f t="shared" si="3"/>
        <v>44652</v>
      </c>
      <c r="B60" s="73">
        <v>44</v>
      </c>
      <c r="C60" s="66">
        <f t="shared" si="4"/>
        <v>99166.609999999986</v>
      </c>
      <c r="D60" s="87">
        <f t="shared" si="0"/>
        <v>388.4</v>
      </c>
      <c r="E60" s="87">
        <f t="shared" si="5"/>
        <v>957.45999999999992</v>
      </c>
      <c r="F60" s="87">
        <f t="shared" si="2"/>
        <v>1345.86</v>
      </c>
      <c r="G60" s="87">
        <f t="shared" si="1"/>
        <v>98209.14999999998</v>
      </c>
    </row>
    <row r="61" spans="1:7">
      <c r="A61" s="86">
        <f t="shared" si="3"/>
        <v>44682</v>
      </c>
      <c r="B61" s="73">
        <v>45</v>
      </c>
      <c r="C61" s="66">
        <f t="shared" si="4"/>
        <v>98209.14999999998</v>
      </c>
      <c r="D61" s="87">
        <f t="shared" si="0"/>
        <v>384.65</v>
      </c>
      <c r="E61" s="87">
        <f t="shared" si="5"/>
        <v>961.20999999999992</v>
      </c>
      <c r="F61" s="87">
        <f t="shared" si="2"/>
        <v>1345.86</v>
      </c>
      <c r="G61" s="87">
        <f t="shared" si="1"/>
        <v>97247.939999999973</v>
      </c>
    </row>
    <row r="62" spans="1:7">
      <c r="A62" s="86">
        <f t="shared" si="3"/>
        <v>44713</v>
      </c>
      <c r="B62" s="73">
        <v>46</v>
      </c>
      <c r="C62" s="66">
        <f t="shared" si="4"/>
        <v>97247.939999999973</v>
      </c>
      <c r="D62" s="87">
        <f t="shared" si="0"/>
        <v>380.89</v>
      </c>
      <c r="E62" s="87">
        <f t="shared" si="5"/>
        <v>964.96999999999991</v>
      </c>
      <c r="F62" s="87">
        <f t="shared" si="2"/>
        <v>1345.86</v>
      </c>
      <c r="G62" s="87">
        <f t="shared" si="1"/>
        <v>96282.969999999972</v>
      </c>
    </row>
    <row r="63" spans="1:7">
      <c r="A63" s="86">
        <f t="shared" si="3"/>
        <v>44743</v>
      </c>
      <c r="B63" s="73">
        <v>47</v>
      </c>
      <c r="C63" s="66">
        <f t="shared" si="4"/>
        <v>96282.969999999972</v>
      </c>
      <c r="D63" s="87">
        <f t="shared" si="0"/>
        <v>377.11</v>
      </c>
      <c r="E63" s="87">
        <f t="shared" si="5"/>
        <v>968.74999999999989</v>
      </c>
      <c r="F63" s="87">
        <f t="shared" si="2"/>
        <v>1345.86</v>
      </c>
      <c r="G63" s="87">
        <f t="shared" si="1"/>
        <v>95314.219999999972</v>
      </c>
    </row>
    <row r="64" spans="1:7">
      <c r="A64" s="86">
        <f t="shared" si="3"/>
        <v>44774</v>
      </c>
      <c r="B64" s="73">
        <v>48</v>
      </c>
      <c r="C64" s="66">
        <f t="shared" si="4"/>
        <v>95314.219999999972</v>
      </c>
      <c r="D64" s="87">
        <f t="shared" si="0"/>
        <v>373.31</v>
      </c>
      <c r="E64" s="87">
        <f t="shared" si="5"/>
        <v>972.55</v>
      </c>
      <c r="F64" s="87">
        <f t="shared" si="2"/>
        <v>1345.86</v>
      </c>
      <c r="G64" s="87">
        <f t="shared" si="1"/>
        <v>94341.669999999969</v>
      </c>
    </row>
    <row r="65" spans="1:7">
      <c r="A65" s="86">
        <f t="shared" si="3"/>
        <v>44805</v>
      </c>
      <c r="B65" s="73">
        <v>49</v>
      </c>
      <c r="C65" s="66">
        <f t="shared" si="4"/>
        <v>94341.669999999969</v>
      </c>
      <c r="D65" s="87">
        <f t="shared" si="0"/>
        <v>369.5</v>
      </c>
      <c r="E65" s="87">
        <f t="shared" si="5"/>
        <v>976.3599999999999</v>
      </c>
      <c r="F65" s="87">
        <f t="shared" si="2"/>
        <v>1345.86</v>
      </c>
      <c r="G65" s="87">
        <f t="shared" si="1"/>
        <v>93365.309999999969</v>
      </c>
    </row>
    <row r="66" spans="1:7">
      <c r="A66" s="86">
        <f t="shared" si="3"/>
        <v>44835</v>
      </c>
      <c r="B66" s="73">
        <v>50</v>
      </c>
      <c r="C66" s="66">
        <f t="shared" si="4"/>
        <v>93365.309999999969</v>
      </c>
      <c r="D66" s="87">
        <f t="shared" si="0"/>
        <v>365.68</v>
      </c>
      <c r="E66" s="87">
        <f t="shared" si="5"/>
        <v>980.17999999999984</v>
      </c>
      <c r="F66" s="87">
        <f t="shared" si="2"/>
        <v>1345.86</v>
      </c>
      <c r="G66" s="87">
        <f t="shared" si="1"/>
        <v>92385.129999999976</v>
      </c>
    </row>
    <row r="67" spans="1:7">
      <c r="A67" s="86">
        <f t="shared" si="3"/>
        <v>44866</v>
      </c>
      <c r="B67" s="73">
        <v>51</v>
      </c>
      <c r="C67" s="66">
        <f t="shared" si="4"/>
        <v>92385.129999999976</v>
      </c>
      <c r="D67" s="87">
        <f t="shared" si="0"/>
        <v>361.84</v>
      </c>
      <c r="E67" s="87">
        <f t="shared" si="5"/>
        <v>984.02</v>
      </c>
      <c r="F67" s="87">
        <f t="shared" si="2"/>
        <v>1345.86</v>
      </c>
      <c r="G67" s="87">
        <f t="shared" si="1"/>
        <v>91401.109999999971</v>
      </c>
    </row>
    <row r="68" spans="1:7">
      <c r="A68" s="86">
        <f t="shared" si="3"/>
        <v>44896</v>
      </c>
      <c r="B68" s="73">
        <v>52</v>
      </c>
      <c r="C68" s="66">
        <f t="shared" si="4"/>
        <v>91401.109999999971</v>
      </c>
      <c r="D68" s="87">
        <f t="shared" si="0"/>
        <v>357.99</v>
      </c>
      <c r="E68" s="87">
        <f t="shared" si="5"/>
        <v>987.86999999999989</v>
      </c>
      <c r="F68" s="87">
        <f t="shared" si="2"/>
        <v>1345.86</v>
      </c>
      <c r="G68" s="87">
        <f t="shared" si="1"/>
        <v>90413.239999999976</v>
      </c>
    </row>
    <row r="69" spans="1:7">
      <c r="A69" s="86">
        <f t="shared" si="3"/>
        <v>44927</v>
      </c>
      <c r="B69" s="73">
        <v>53</v>
      </c>
      <c r="C69" s="66">
        <f t="shared" si="4"/>
        <v>90413.239999999976</v>
      </c>
      <c r="D69" s="87">
        <f t="shared" si="0"/>
        <v>354.12</v>
      </c>
      <c r="E69" s="87">
        <f t="shared" si="5"/>
        <v>991.7399999999999</v>
      </c>
      <c r="F69" s="87">
        <f t="shared" si="2"/>
        <v>1345.86</v>
      </c>
      <c r="G69" s="87">
        <f t="shared" si="1"/>
        <v>89421.499999999971</v>
      </c>
    </row>
    <row r="70" spans="1:7">
      <c r="A70" s="86">
        <f t="shared" si="3"/>
        <v>44958</v>
      </c>
      <c r="B70" s="73">
        <v>54</v>
      </c>
      <c r="C70" s="66">
        <f t="shared" si="4"/>
        <v>89421.499999999971</v>
      </c>
      <c r="D70" s="87">
        <f t="shared" si="0"/>
        <v>350.23</v>
      </c>
      <c r="E70" s="87">
        <f t="shared" si="5"/>
        <v>995.62999999999988</v>
      </c>
      <c r="F70" s="87">
        <f t="shared" si="2"/>
        <v>1345.86</v>
      </c>
      <c r="G70" s="87">
        <f t="shared" si="1"/>
        <v>88425.869999999966</v>
      </c>
    </row>
    <row r="71" spans="1:7">
      <c r="A71" s="86">
        <f t="shared" si="3"/>
        <v>44986</v>
      </c>
      <c r="B71" s="73">
        <v>55</v>
      </c>
      <c r="C71" s="66">
        <f t="shared" si="4"/>
        <v>88425.869999999966</v>
      </c>
      <c r="D71" s="87">
        <f t="shared" si="0"/>
        <v>346.33</v>
      </c>
      <c r="E71" s="87">
        <f t="shared" si="5"/>
        <v>999.53</v>
      </c>
      <c r="F71" s="87">
        <f t="shared" si="2"/>
        <v>1345.86</v>
      </c>
      <c r="G71" s="87">
        <f t="shared" si="1"/>
        <v>87426.339999999967</v>
      </c>
    </row>
    <row r="72" spans="1:7">
      <c r="A72" s="86">
        <f t="shared" si="3"/>
        <v>45017</v>
      </c>
      <c r="B72" s="73">
        <v>56</v>
      </c>
      <c r="C72" s="66">
        <f t="shared" si="4"/>
        <v>87426.339999999967</v>
      </c>
      <c r="D72" s="87">
        <f t="shared" si="0"/>
        <v>342.42</v>
      </c>
      <c r="E72" s="87">
        <f t="shared" si="5"/>
        <v>1003.4399999999998</v>
      </c>
      <c r="F72" s="87">
        <f t="shared" si="2"/>
        <v>1345.86</v>
      </c>
      <c r="G72" s="87">
        <f t="shared" si="1"/>
        <v>86422.899999999965</v>
      </c>
    </row>
    <row r="73" spans="1:7">
      <c r="A73" s="86">
        <f t="shared" si="3"/>
        <v>45047</v>
      </c>
      <c r="B73" s="73">
        <v>57</v>
      </c>
      <c r="C73" s="66">
        <f t="shared" si="4"/>
        <v>86422.899999999965</v>
      </c>
      <c r="D73" s="87">
        <f t="shared" si="0"/>
        <v>338.49</v>
      </c>
      <c r="E73" s="87">
        <f t="shared" si="5"/>
        <v>1007.3699999999999</v>
      </c>
      <c r="F73" s="87">
        <f t="shared" si="2"/>
        <v>1345.86</v>
      </c>
      <c r="G73" s="87">
        <f t="shared" si="1"/>
        <v>85415.52999999997</v>
      </c>
    </row>
    <row r="74" spans="1:7">
      <c r="A74" s="86">
        <f t="shared" si="3"/>
        <v>45078</v>
      </c>
      <c r="B74" s="73">
        <v>58</v>
      </c>
      <c r="C74" s="66">
        <f t="shared" si="4"/>
        <v>85415.52999999997</v>
      </c>
      <c r="D74" s="87">
        <f t="shared" si="0"/>
        <v>334.54</v>
      </c>
      <c r="E74" s="87">
        <f t="shared" si="5"/>
        <v>1011.3199999999999</v>
      </c>
      <c r="F74" s="87">
        <f t="shared" si="2"/>
        <v>1345.86</v>
      </c>
      <c r="G74" s="87">
        <f t="shared" si="1"/>
        <v>84404.209999999963</v>
      </c>
    </row>
    <row r="75" spans="1:7">
      <c r="A75" s="86">
        <f t="shared" si="3"/>
        <v>45108</v>
      </c>
      <c r="B75" s="73">
        <v>59</v>
      </c>
      <c r="C75" s="66">
        <f t="shared" si="4"/>
        <v>84404.209999999963</v>
      </c>
      <c r="D75" s="87">
        <f t="shared" si="0"/>
        <v>330.58</v>
      </c>
      <c r="E75" s="87">
        <f t="shared" si="5"/>
        <v>1015.28</v>
      </c>
      <c r="F75" s="87">
        <f t="shared" si="2"/>
        <v>1345.86</v>
      </c>
      <c r="G75" s="87">
        <f t="shared" si="1"/>
        <v>83388.929999999964</v>
      </c>
    </row>
    <row r="76" spans="1:7">
      <c r="A76" s="86">
        <f t="shared" si="3"/>
        <v>45139</v>
      </c>
      <c r="B76" s="73">
        <v>60</v>
      </c>
      <c r="C76" s="66">
        <f>G75</f>
        <v>83388.929999999964</v>
      </c>
      <c r="D76" s="87">
        <f>ROUND(C76*$E$13/12,2)</f>
        <v>326.61</v>
      </c>
      <c r="E76" s="87">
        <f>F76-D76</f>
        <v>1019.2499999999999</v>
      </c>
      <c r="F76" s="87">
        <f t="shared" si="2"/>
        <v>1345.86</v>
      </c>
      <c r="G76" s="87">
        <f>C76-E76</f>
        <v>82369.679999999964</v>
      </c>
    </row>
    <row r="77" spans="1:7">
      <c r="A77" s="86">
        <f t="shared" si="3"/>
        <v>45170</v>
      </c>
      <c r="B77" s="73">
        <v>61</v>
      </c>
      <c r="C77" s="66">
        <f t="shared" ref="C77:C132" si="6">G76</f>
        <v>82369.679999999964</v>
      </c>
      <c r="D77" s="87">
        <f t="shared" ref="D77:D136" si="7">ROUND(C77*$E$13/12,2)</f>
        <v>322.61</v>
      </c>
      <c r="E77" s="87">
        <f t="shared" ref="E77:E136" si="8">F77-D77</f>
        <v>1023.2499999999999</v>
      </c>
      <c r="F77" s="87">
        <f t="shared" si="2"/>
        <v>1345.86</v>
      </c>
      <c r="G77" s="87">
        <f t="shared" ref="G77:G132" si="9">C77-E77</f>
        <v>81346.429999999964</v>
      </c>
    </row>
    <row r="78" spans="1:7">
      <c r="A78" s="86">
        <f t="shared" si="3"/>
        <v>45200</v>
      </c>
      <c r="B78" s="73">
        <v>62</v>
      </c>
      <c r="C78" s="66">
        <f t="shared" si="6"/>
        <v>81346.429999999964</v>
      </c>
      <c r="D78" s="87">
        <f t="shared" si="7"/>
        <v>318.61</v>
      </c>
      <c r="E78" s="87">
        <f t="shared" si="8"/>
        <v>1027.25</v>
      </c>
      <c r="F78" s="87">
        <f t="shared" si="2"/>
        <v>1345.86</v>
      </c>
      <c r="G78" s="87">
        <f t="shared" si="9"/>
        <v>80319.179999999964</v>
      </c>
    </row>
    <row r="79" spans="1:7">
      <c r="A79" s="86">
        <f t="shared" si="3"/>
        <v>45231</v>
      </c>
      <c r="B79" s="73">
        <v>63</v>
      </c>
      <c r="C79" s="66">
        <f t="shared" si="6"/>
        <v>80319.179999999964</v>
      </c>
      <c r="D79" s="87">
        <f t="shared" si="7"/>
        <v>314.58</v>
      </c>
      <c r="E79" s="87">
        <f t="shared" si="8"/>
        <v>1031.28</v>
      </c>
      <c r="F79" s="87">
        <f t="shared" si="2"/>
        <v>1345.86</v>
      </c>
      <c r="G79" s="87">
        <f t="shared" si="9"/>
        <v>79287.899999999965</v>
      </c>
    </row>
    <row r="80" spans="1:7">
      <c r="A80" s="86">
        <f t="shared" si="3"/>
        <v>45261</v>
      </c>
      <c r="B80" s="73">
        <v>64</v>
      </c>
      <c r="C80" s="66">
        <f t="shared" si="6"/>
        <v>79287.899999999965</v>
      </c>
      <c r="D80" s="87">
        <f t="shared" si="7"/>
        <v>310.54000000000002</v>
      </c>
      <c r="E80" s="87">
        <f t="shared" si="8"/>
        <v>1035.32</v>
      </c>
      <c r="F80" s="87">
        <f t="shared" si="2"/>
        <v>1345.86</v>
      </c>
      <c r="G80" s="87">
        <f t="shared" si="9"/>
        <v>78252.579999999958</v>
      </c>
    </row>
    <row r="81" spans="1:7">
      <c r="A81" s="86">
        <f t="shared" si="3"/>
        <v>45292</v>
      </c>
      <c r="B81" s="73">
        <v>65</v>
      </c>
      <c r="C81" s="66">
        <f t="shared" si="6"/>
        <v>78252.579999999958</v>
      </c>
      <c r="D81" s="87">
        <f t="shared" si="7"/>
        <v>306.49</v>
      </c>
      <c r="E81" s="87">
        <f t="shared" si="8"/>
        <v>1039.3699999999999</v>
      </c>
      <c r="F81" s="87">
        <f t="shared" si="2"/>
        <v>1345.86</v>
      </c>
      <c r="G81" s="87">
        <f t="shared" si="9"/>
        <v>77213.209999999963</v>
      </c>
    </row>
    <row r="82" spans="1:7">
      <c r="A82" s="86">
        <f t="shared" si="3"/>
        <v>45323</v>
      </c>
      <c r="B82" s="73">
        <v>66</v>
      </c>
      <c r="C82" s="66">
        <f t="shared" si="6"/>
        <v>77213.209999999963</v>
      </c>
      <c r="D82" s="87">
        <f t="shared" si="7"/>
        <v>302.42</v>
      </c>
      <c r="E82" s="87">
        <f t="shared" si="8"/>
        <v>1043.4399999999998</v>
      </c>
      <c r="F82" s="87">
        <f t="shared" si="2"/>
        <v>1345.86</v>
      </c>
      <c r="G82" s="87">
        <f t="shared" si="9"/>
        <v>76169.76999999996</v>
      </c>
    </row>
    <row r="83" spans="1:7">
      <c r="A83" s="86">
        <f t="shared" si="3"/>
        <v>45352</v>
      </c>
      <c r="B83" s="73">
        <v>67</v>
      </c>
      <c r="C83" s="66">
        <f t="shared" si="6"/>
        <v>76169.76999999996</v>
      </c>
      <c r="D83" s="87">
        <f t="shared" si="7"/>
        <v>298.33</v>
      </c>
      <c r="E83" s="87">
        <f t="shared" si="8"/>
        <v>1047.53</v>
      </c>
      <c r="F83" s="87">
        <f t="shared" ref="F83:F136" si="10">F82</f>
        <v>1345.86</v>
      </c>
      <c r="G83" s="87">
        <f t="shared" si="9"/>
        <v>75122.239999999962</v>
      </c>
    </row>
    <row r="84" spans="1:7">
      <c r="A84" s="86">
        <f t="shared" ref="A84:A136" si="11">EDATE(A83,1)</f>
        <v>45383</v>
      </c>
      <c r="B84" s="73">
        <v>68</v>
      </c>
      <c r="C84" s="66">
        <f t="shared" si="6"/>
        <v>75122.239999999962</v>
      </c>
      <c r="D84" s="87">
        <f t="shared" si="7"/>
        <v>294.23</v>
      </c>
      <c r="E84" s="87">
        <f t="shared" si="8"/>
        <v>1051.6299999999999</v>
      </c>
      <c r="F84" s="87">
        <f t="shared" si="10"/>
        <v>1345.86</v>
      </c>
      <c r="G84" s="87">
        <f t="shared" si="9"/>
        <v>74070.609999999957</v>
      </c>
    </row>
    <row r="85" spans="1:7">
      <c r="A85" s="86">
        <f t="shared" si="11"/>
        <v>45413</v>
      </c>
      <c r="B85" s="73">
        <v>69</v>
      </c>
      <c r="C85" s="66">
        <f t="shared" si="6"/>
        <v>74070.609999999957</v>
      </c>
      <c r="D85" s="87">
        <f t="shared" si="7"/>
        <v>290.11</v>
      </c>
      <c r="E85" s="87">
        <f t="shared" si="8"/>
        <v>1055.75</v>
      </c>
      <c r="F85" s="87">
        <f t="shared" si="10"/>
        <v>1345.86</v>
      </c>
      <c r="G85" s="87">
        <f t="shared" si="9"/>
        <v>73014.859999999957</v>
      </c>
    </row>
    <row r="86" spans="1:7">
      <c r="A86" s="86">
        <f t="shared" si="11"/>
        <v>45444</v>
      </c>
      <c r="B86" s="73">
        <v>70</v>
      </c>
      <c r="C86" s="66">
        <f t="shared" si="6"/>
        <v>73014.859999999957</v>
      </c>
      <c r="D86" s="87">
        <f t="shared" si="7"/>
        <v>285.97000000000003</v>
      </c>
      <c r="E86" s="87">
        <f t="shared" si="8"/>
        <v>1059.8899999999999</v>
      </c>
      <c r="F86" s="87">
        <f t="shared" si="10"/>
        <v>1345.86</v>
      </c>
      <c r="G86" s="87">
        <f t="shared" si="9"/>
        <v>71954.969999999958</v>
      </c>
    </row>
    <row r="87" spans="1:7">
      <c r="A87" s="86">
        <f t="shared" si="11"/>
        <v>45474</v>
      </c>
      <c r="B87" s="73">
        <v>71</v>
      </c>
      <c r="C87" s="66">
        <f t="shared" si="6"/>
        <v>71954.969999999958</v>
      </c>
      <c r="D87" s="87">
        <f t="shared" si="7"/>
        <v>281.82</v>
      </c>
      <c r="E87" s="87">
        <f t="shared" si="8"/>
        <v>1064.04</v>
      </c>
      <c r="F87" s="87">
        <f t="shared" si="10"/>
        <v>1345.86</v>
      </c>
      <c r="G87" s="87">
        <f t="shared" si="9"/>
        <v>70890.929999999964</v>
      </c>
    </row>
    <row r="88" spans="1:7">
      <c r="A88" s="86">
        <f t="shared" si="11"/>
        <v>45505</v>
      </c>
      <c r="B88" s="73">
        <v>72</v>
      </c>
      <c r="C88" s="66">
        <f t="shared" si="6"/>
        <v>70890.929999999964</v>
      </c>
      <c r="D88" s="87">
        <f t="shared" si="7"/>
        <v>277.66000000000003</v>
      </c>
      <c r="E88" s="87">
        <f t="shared" si="8"/>
        <v>1068.1999999999998</v>
      </c>
      <c r="F88" s="87">
        <f t="shared" si="10"/>
        <v>1345.86</v>
      </c>
      <c r="G88" s="87">
        <f t="shared" si="9"/>
        <v>69822.729999999967</v>
      </c>
    </row>
    <row r="89" spans="1:7">
      <c r="A89" s="86">
        <f t="shared" si="11"/>
        <v>45536</v>
      </c>
      <c r="B89" s="73">
        <v>73</v>
      </c>
      <c r="C89" s="66">
        <f t="shared" si="6"/>
        <v>69822.729999999967</v>
      </c>
      <c r="D89" s="87">
        <f t="shared" si="7"/>
        <v>273.47000000000003</v>
      </c>
      <c r="E89" s="87">
        <f t="shared" si="8"/>
        <v>1072.3899999999999</v>
      </c>
      <c r="F89" s="87">
        <f t="shared" si="10"/>
        <v>1345.86</v>
      </c>
      <c r="G89" s="87">
        <f t="shared" si="9"/>
        <v>68750.339999999967</v>
      </c>
    </row>
    <row r="90" spans="1:7">
      <c r="A90" s="86">
        <f t="shared" si="11"/>
        <v>45566</v>
      </c>
      <c r="B90" s="73">
        <v>74</v>
      </c>
      <c r="C90" s="66">
        <f t="shared" si="6"/>
        <v>68750.339999999967</v>
      </c>
      <c r="D90" s="87">
        <f t="shared" si="7"/>
        <v>269.27</v>
      </c>
      <c r="E90" s="87">
        <f t="shared" si="8"/>
        <v>1076.5899999999999</v>
      </c>
      <c r="F90" s="87">
        <f t="shared" si="10"/>
        <v>1345.86</v>
      </c>
      <c r="G90" s="87">
        <f t="shared" si="9"/>
        <v>67673.749999999971</v>
      </c>
    </row>
    <row r="91" spans="1:7">
      <c r="A91" s="86">
        <f t="shared" si="11"/>
        <v>45597</v>
      </c>
      <c r="B91" s="73">
        <v>75</v>
      </c>
      <c r="C91" s="66">
        <f t="shared" si="6"/>
        <v>67673.749999999971</v>
      </c>
      <c r="D91" s="87">
        <f t="shared" si="7"/>
        <v>265.06</v>
      </c>
      <c r="E91" s="87">
        <f t="shared" si="8"/>
        <v>1080.8</v>
      </c>
      <c r="F91" s="87">
        <f t="shared" si="10"/>
        <v>1345.86</v>
      </c>
      <c r="G91" s="87">
        <f t="shared" si="9"/>
        <v>66592.949999999968</v>
      </c>
    </row>
    <row r="92" spans="1:7">
      <c r="A92" s="86">
        <f t="shared" si="11"/>
        <v>45627</v>
      </c>
      <c r="B92" s="73">
        <v>76</v>
      </c>
      <c r="C92" s="66">
        <f t="shared" si="6"/>
        <v>66592.949999999968</v>
      </c>
      <c r="D92" s="87">
        <f t="shared" si="7"/>
        <v>260.82</v>
      </c>
      <c r="E92" s="87">
        <f t="shared" si="8"/>
        <v>1085.04</v>
      </c>
      <c r="F92" s="87">
        <f t="shared" si="10"/>
        <v>1345.86</v>
      </c>
      <c r="G92" s="87">
        <f t="shared" si="9"/>
        <v>65507.909999999967</v>
      </c>
    </row>
    <row r="93" spans="1:7">
      <c r="A93" s="86">
        <f t="shared" si="11"/>
        <v>45658</v>
      </c>
      <c r="B93" s="73">
        <v>77</v>
      </c>
      <c r="C93" s="66">
        <f t="shared" si="6"/>
        <v>65507.909999999967</v>
      </c>
      <c r="D93" s="87">
        <f t="shared" si="7"/>
        <v>256.57</v>
      </c>
      <c r="E93" s="87">
        <f t="shared" si="8"/>
        <v>1089.29</v>
      </c>
      <c r="F93" s="87">
        <f t="shared" si="10"/>
        <v>1345.86</v>
      </c>
      <c r="G93" s="87">
        <f t="shared" si="9"/>
        <v>64418.619999999966</v>
      </c>
    </row>
    <row r="94" spans="1:7">
      <c r="A94" s="86">
        <f t="shared" si="11"/>
        <v>45689</v>
      </c>
      <c r="B94" s="73">
        <v>78</v>
      </c>
      <c r="C94" s="66">
        <f t="shared" si="6"/>
        <v>64418.619999999966</v>
      </c>
      <c r="D94" s="87">
        <f t="shared" si="7"/>
        <v>252.31</v>
      </c>
      <c r="E94" s="87">
        <f t="shared" si="8"/>
        <v>1093.55</v>
      </c>
      <c r="F94" s="87">
        <f t="shared" si="10"/>
        <v>1345.86</v>
      </c>
      <c r="G94" s="87">
        <f t="shared" si="9"/>
        <v>63325.069999999963</v>
      </c>
    </row>
    <row r="95" spans="1:7">
      <c r="A95" s="86">
        <f t="shared" si="11"/>
        <v>45717</v>
      </c>
      <c r="B95" s="73">
        <v>79</v>
      </c>
      <c r="C95" s="66">
        <f t="shared" si="6"/>
        <v>63325.069999999963</v>
      </c>
      <c r="D95" s="87">
        <f t="shared" si="7"/>
        <v>248.02</v>
      </c>
      <c r="E95" s="87">
        <f t="shared" si="8"/>
        <v>1097.8399999999999</v>
      </c>
      <c r="F95" s="87">
        <f t="shared" si="10"/>
        <v>1345.86</v>
      </c>
      <c r="G95" s="87">
        <f t="shared" si="9"/>
        <v>62227.229999999967</v>
      </c>
    </row>
    <row r="96" spans="1:7">
      <c r="A96" s="86">
        <f t="shared" si="11"/>
        <v>45748</v>
      </c>
      <c r="B96" s="73">
        <v>80</v>
      </c>
      <c r="C96" s="66">
        <f t="shared" si="6"/>
        <v>62227.229999999967</v>
      </c>
      <c r="D96" s="87">
        <f t="shared" si="7"/>
        <v>243.72</v>
      </c>
      <c r="E96" s="87">
        <f t="shared" si="8"/>
        <v>1102.1399999999999</v>
      </c>
      <c r="F96" s="87">
        <f t="shared" si="10"/>
        <v>1345.86</v>
      </c>
      <c r="G96" s="87">
        <f t="shared" si="9"/>
        <v>61125.089999999967</v>
      </c>
    </row>
    <row r="97" spans="1:7">
      <c r="A97" s="86">
        <f t="shared" si="11"/>
        <v>45778</v>
      </c>
      <c r="B97" s="73">
        <v>81</v>
      </c>
      <c r="C97" s="66">
        <f t="shared" si="6"/>
        <v>61125.089999999967</v>
      </c>
      <c r="D97" s="87">
        <f t="shared" si="7"/>
        <v>239.41</v>
      </c>
      <c r="E97" s="87">
        <f t="shared" si="8"/>
        <v>1106.4499999999998</v>
      </c>
      <c r="F97" s="87">
        <f t="shared" si="10"/>
        <v>1345.86</v>
      </c>
      <c r="G97" s="87">
        <f t="shared" si="9"/>
        <v>60018.63999999997</v>
      </c>
    </row>
    <row r="98" spans="1:7">
      <c r="A98" s="86">
        <f t="shared" si="11"/>
        <v>45809</v>
      </c>
      <c r="B98" s="73">
        <v>82</v>
      </c>
      <c r="C98" s="66">
        <f t="shared" si="6"/>
        <v>60018.63999999997</v>
      </c>
      <c r="D98" s="87">
        <f t="shared" si="7"/>
        <v>235.07</v>
      </c>
      <c r="E98" s="87">
        <f t="shared" si="8"/>
        <v>1110.79</v>
      </c>
      <c r="F98" s="87">
        <f t="shared" si="10"/>
        <v>1345.86</v>
      </c>
      <c r="G98" s="87">
        <f t="shared" si="9"/>
        <v>58907.849999999969</v>
      </c>
    </row>
    <row r="99" spans="1:7">
      <c r="A99" s="86">
        <f t="shared" si="11"/>
        <v>45839</v>
      </c>
      <c r="B99" s="73">
        <v>83</v>
      </c>
      <c r="C99" s="66">
        <f t="shared" si="6"/>
        <v>58907.849999999969</v>
      </c>
      <c r="D99" s="87">
        <f t="shared" si="7"/>
        <v>230.72</v>
      </c>
      <c r="E99" s="87">
        <f t="shared" si="8"/>
        <v>1115.1399999999999</v>
      </c>
      <c r="F99" s="87">
        <f t="shared" si="10"/>
        <v>1345.86</v>
      </c>
      <c r="G99" s="87">
        <f t="shared" si="9"/>
        <v>57792.70999999997</v>
      </c>
    </row>
    <row r="100" spans="1:7">
      <c r="A100" s="86">
        <f t="shared" si="11"/>
        <v>45870</v>
      </c>
      <c r="B100" s="73">
        <v>84</v>
      </c>
      <c r="C100" s="66">
        <f t="shared" si="6"/>
        <v>57792.70999999997</v>
      </c>
      <c r="D100" s="87">
        <f t="shared" si="7"/>
        <v>226.35</v>
      </c>
      <c r="E100" s="87">
        <f t="shared" si="8"/>
        <v>1119.51</v>
      </c>
      <c r="F100" s="87">
        <f t="shared" si="10"/>
        <v>1345.86</v>
      </c>
      <c r="G100" s="87">
        <f t="shared" si="9"/>
        <v>56673.199999999968</v>
      </c>
    </row>
    <row r="101" spans="1:7">
      <c r="A101" s="86">
        <f t="shared" si="11"/>
        <v>45901</v>
      </c>
      <c r="B101" s="73">
        <v>85</v>
      </c>
      <c r="C101" s="66">
        <f t="shared" si="6"/>
        <v>56673.199999999968</v>
      </c>
      <c r="D101" s="87">
        <f t="shared" si="7"/>
        <v>221.97</v>
      </c>
      <c r="E101" s="87">
        <f t="shared" si="8"/>
        <v>1123.8899999999999</v>
      </c>
      <c r="F101" s="87">
        <f t="shared" si="10"/>
        <v>1345.86</v>
      </c>
      <c r="G101" s="87">
        <f t="shared" si="9"/>
        <v>55549.309999999969</v>
      </c>
    </row>
    <row r="102" spans="1:7">
      <c r="A102" s="86">
        <f t="shared" si="11"/>
        <v>45931</v>
      </c>
      <c r="B102" s="73">
        <v>86</v>
      </c>
      <c r="C102" s="66">
        <f t="shared" si="6"/>
        <v>55549.309999999969</v>
      </c>
      <c r="D102" s="87">
        <f t="shared" si="7"/>
        <v>217.57</v>
      </c>
      <c r="E102" s="87">
        <f t="shared" si="8"/>
        <v>1128.29</v>
      </c>
      <c r="F102" s="87">
        <f t="shared" si="10"/>
        <v>1345.86</v>
      </c>
      <c r="G102" s="87">
        <f t="shared" si="9"/>
        <v>54421.019999999968</v>
      </c>
    </row>
    <row r="103" spans="1:7">
      <c r="A103" s="86">
        <f t="shared" si="11"/>
        <v>45962</v>
      </c>
      <c r="B103" s="73">
        <v>87</v>
      </c>
      <c r="C103" s="66">
        <f t="shared" si="6"/>
        <v>54421.019999999968</v>
      </c>
      <c r="D103" s="87">
        <f t="shared" si="7"/>
        <v>213.15</v>
      </c>
      <c r="E103" s="87">
        <f t="shared" si="8"/>
        <v>1132.7099999999998</v>
      </c>
      <c r="F103" s="87">
        <f t="shared" si="10"/>
        <v>1345.86</v>
      </c>
      <c r="G103" s="87">
        <f t="shared" si="9"/>
        <v>53288.309999999969</v>
      </c>
    </row>
    <row r="104" spans="1:7">
      <c r="A104" s="86">
        <f t="shared" si="11"/>
        <v>45992</v>
      </c>
      <c r="B104" s="73">
        <v>88</v>
      </c>
      <c r="C104" s="66">
        <f t="shared" si="6"/>
        <v>53288.309999999969</v>
      </c>
      <c r="D104" s="87">
        <f t="shared" si="7"/>
        <v>208.71</v>
      </c>
      <c r="E104" s="87">
        <f t="shared" si="8"/>
        <v>1137.1499999999999</v>
      </c>
      <c r="F104" s="87">
        <f t="shared" si="10"/>
        <v>1345.86</v>
      </c>
      <c r="G104" s="87">
        <f t="shared" si="9"/>
        <v>52151.159999999967</v>
      </c>
    </row>
    <row r="105" spans="1:7">
      <c r="A105" s="86">
        <f t="shared" si="11"/>
        <v>46023</v>
      </c>
      <c r="B105" s="73">
        <v>89</v>
      </c>
      <c r="C105" s="66">
        <f t="shared" si="6"/>
        <v>52151.159999999967</v>
      </c>
      <c r="D105" s="87">
        <f t="shared" si="7"/>
        <v>204.26</v>
      </c>
      <c r="E105" s="87">
        <f t="shared" si="8"/>
        <v>1141.5999999999999</v>
      </c>
      <c r="F105" s="87">
        <f t="shared" si="10"/>
        <v>1345.86</v>
      </c>
      <c r="G105" s="87">
        <f t="shared" si="9"/>
        <v>51009.559999999969</v>
      </c>
    </row>
    <row r="106" spans="1:7">
      <c r="A106" s="86">
        <f t="shared" si="11"/>
        <v>46054</v>
      </c>
      <c r="B106" s="73">
        <v>90</v>
      </c>
      <c r="C106" s="66">
        <f t="shared" si="6"/>
        <v>51009.559999999969</v>
      </c>
      <c r="D106" s="87">
        <f t="shared" si="7"/>
        <v>199.79</v>
      </c>
      <c r="E106" s="87">
        <f t="shared" si="8"/>
        <v>1146.07</v>
      </c>
      <c r="F106" s="87">
        <f t="shared" si="10"/>
        <v>1345.86</v>
      </c>
      <c r="G106" s="87">
        <f t="shared" si="9"/>
        <v>49863.489999999969</v>
      </c>
    </row>
    <row r="107" spans="1:7">
      <c r="A107" s="86">
        <f t="shared" si="11"/>
        <v>46082</v>
      </c>
      <c r="B107" s="73">
        <v>91</v>
      </c>
      <c r="C107" s="66">
        <f t="shared" si="6"/>
        <v>49863.489999999969</v>
      </c>
      <c r="D107" s="87">
        <f t="shared" si="7"/>
        <v>195.3</v>
      </c>
      <c r="E107" s="87">
        <f t="shared" si="8"/>
        <v>1150.56</v>
      </c>
      <c r="F107" s="87">
        <f t="shared" si="10"/>
        <v>1345.86</v>
      </c>
      <c r="G107" s="87">
        <f t="shared" si="9"/>
        <v>48712.929999999971</v>
      </c>
    </row>
    <row r="108" spans="1:7">
      <c r="A108" s="86">
        <f t="shared" si="11"/>
        <v>46113</v>
      </c>
      <c r="B108" s="73">
        <v>92</v>
      </c>
      <c r="C108" s="66">
        <f t="shared" si="6"/>
        <v>48712.929999999971</v>
      </c>
      <c r="D108" s="87">
        <f t="shared" si="7"/>
        <v>190.79</v>
      </c>
      <c r="E108" s="87">
        <f t="shared" si="8"/>
        <v>1155.07</v>
      </c>
      <c r="F108" s="87">
        <f t="shared" si="10"/>
        <v>1345.86</v>
      </c>
      <c r="G108" s="87">
        <f t="shared" si="9"/>
        <v>47557.859999999971</v>
      </c>
    </row>
    <row r="109" spans="1:7">
      <c r="A109" s="86">
        <f t="shared" si="11"/>
        <v>46143</v>
      </c>
      <c r="B109" s="73">
        <v>93</v>
      </c>
      <c r="C109" s="66">
        <f t="shared" si="6"/>
        <v>47557.859999999971</v>
      </c>
      <c r="D109" s="87">
        <f t="shared" si="7"/>
        <v>186.27</v>
      </c>
      <c r="E109" s="87">
        <f t="shared" si="8"/>
        <v>1159.5899999999999</v>
      </c>
      <c r="F109" s="87">
        <f t="shared" si="10"/>
        <v>1345.86</v>
      </c>
      <c r="G109" s="87">
        <f t="shared" si="9"/>
        <v>46398.269999999975</v>
      </c>
    </row>
    <row r="110" spans="1:7">
      <c r="A110" s="86">
        <f t="shared" si="11"/>
        <v>46174</v>
      </c>
      <c r="B110" s="73">
        <v>94</v>
      </c>
      <c r="C110" s="66">
        <f t="shared" si="6"/>
        <v>46398.269999999975</v>
      </c>
      <c r="D110" s="87">
        <f t="shared" si="7"/>
        <v>181.73</v>
      </c>
      <c r="E110" s="87">
        <f t="shared" si="8"/>
        <v>1164.1299999999999</v>
      </c>
      <c r="F110" s="87">
        <f t="shared" si="10"/>
        <v>1345.86</v>
      </c>
      <c r="G110" s="87">
        <f t="shared" si="9"/>
        <v>45234.139999999978</v>
      </c>
    </row>
    <row r="111" spans="1:7">
      <c r="A111" s="86">
        <f t="shared" si="11"/>
        <v>46204</v>
      </c>
      <c r="B111" s="73">
        <v>95</v>
      </c>
      <c r="C111" s="66">
        <f t="shared" si="6"/>
        <v>45234.139999999978</v>
      </c>
      <c r="D111" s="87">
        <f t="shared" si="7"/>
        <v>177.17</v>
      </c>
      <c r="E111" s="87">
        <f t="shared" si="8"/>
        <v>1168.6899999999998</v>
      </c>
      <c r="F111" s="87">
        <f t="shared" si="10"/>
        <v>1345.86</v>
      </c>
      <c r="G111" s="87">
        <f t="shared" si="9"/>
        <v>44065.449999999975</v>
      </c>
    </row>
    <row r="112" spans="1:7">
      <c r="A112" s="86">
        <f t="shared" si="11"/>
        <v>46235</v>
      </c>
      <c r="B112" s="73">
        <v>96</v>
      </c>
      <c r="C112" s="66">
        <f t="shared" si="6"/>
        <v>44065.449999999975</v>
      </c>
      <c r="D112" s="87">
        <f t="shared" si="7"/>
        <v>172.59</v>
      </c>
      <c r="E112" s="87">
        <f t="shared" si="8"/>
        <v>1173.27</v>
      </c>
      <c r="F112" s="87">
        <f t="shared" si="10"/>
        <v>1345.86</v>
      </c>
      <c r="G112" s="87">
        <f t="shared" si="9"/>
        <v>42892.179999999978</v>
      </c>
    </row>
    <row r="113" spans="1:7">
      <c r="A113" s="86">
        <f t="shared" si="11"/>
        <v>46266</v>
      </c>
      <c r="B113" s="73">
        <v>97</v>
      </c>
      <c r="C113" s="66">
        <f t="shared" si="6"/>
        <v>42892.179999999978</v>
      </c>
      <c r="D113" s="87">
        <f t="shared" si="7"/>
        <v>167.99</v>
      </c>
      <c r="E113" s="87">
        <f t="shared" si="8"/>
        <v>1177.8699999999999</v>
      </c>
      <c r="F113" s="87">
        <f t="shared" si="10"/>
        <v>1345.86</v>
      </c>
      <c r="G113" s="87">
        <f t="shared" si="9"/>
        <v>41714.309999999976</v>
      </c>
    </row>
    <row r="114" spans="1:7">
      <c r="A114" s="86">
        <f t="shared" si="11"/>
        <v>46296</v>
      </c>
      <c r="B114" s="73">
        <v>98</v>
      </c>
      <c r="C114" s="66">
        <f t="shared" si="6"/>
        <v>41714.309999999976</v>
      </c>
      <c r="D114" s="87">
        <f t="shared" si="7"/>
        <v>163.38</v>
      </c>
      <c r="E114" s="87">
        <f t="shared" si="8"/>
        <v>1182.48</v>
      </c>
      <c r="F114" s="87">
        <f t="shared" si="10"/>
        <v>1345.86</v>
      </c>
      <c r="G114" s="87">
        <f t="shared" si="9"/>
        <v>40531.829999999973</v>
      </c>
    </row>
    <row r="115" spans="1:7">
      <c r="A115" s="86">
        <f t="shared" si="11"/>
        <v>46327</v>
      </c>
      <c r="B115" s="73">
        <v>99</v>
      </c>
      <c r="C115" s="66">
        <f t="shared" si="6"/>
        <v>40531.829999999973</v>
      </c>
      <c r="D115" s="87">
        <f t="shared" si="7"/>
        <v>158.75</v>
      </c>
      <c r="E115" s="87">
        <f t="shared" si="8"/>
        <v>1187.1099999999999</v>
      </c>
      <c r="F115" s="87">
        <f t="shared" si="10"/>
        <v>1345.86</v>
      </c>
      <c r="G115" s="87">
        <f t="shared" si="9"/>
        <v>39344.719999999972</v>
      </c>
    </row>
    <row r="116" spans="1:7">
      <c r="A116" s="86">
        <f t="shared" si="11"/>
        <v>46357</v>
      </c>
      <c r="B116" s="73">
        <v>100</v>
      </c>
      <c r="C116" s="66">
        <f t="shared" si="6"/>
        <v>39344.719999999972</v>
      </c>
      <c r="D116" s="87">
        <f t="shared" si="7"/>
        <v>154.1</v>
      </c>
      <c r="E116" s="87">
        <f t="shared" si="8"/>
        <v>1191.76</v>
      </c>
      <c r="F116" s="87">
        <f t="shared" si="10"/>
        <v>1345.86</v>
      </c>
      <c r="G116" s="87">
        <f t="shared" si="9"/>
        <v>38152.95999999997</v>
      </c>
    </row>
    <row r="117" spans="1:7">
      <c r="A117" s="86">
        <f t="shared" si="11"/>
        <v>46388</v>
      </c>
      <c r="B117" s="73">
        <v>101</v>
      </c>
      <c r="C117" s="66">
        <f t="shared" si="6"/>
        <v>38152.95999999997</v>
      </c>
      <c r="D117" s="87">
        <f t="shared" si="7"/>
        <v>149.43</v>
      </c>
      <c r="E117" s="87">
        <f t="shared" si="8"/>
        <v>1196.4299999999998</v>
      </c>
      <c r="F117" s="87">
        <f t="shared" si="10"/>
        <v>1345.86</v>
      </c>
      <c r="G117" s="87">
        <f t="shared" si="9"/>
        <v>36956.52999999997</v>
      </c>
    </row>
    <row r="118" spans="1:7">
      <c r="A118" s="86">
        <f t="shared" si="11"/>
        <v>46419</v>
      </c>
      <c r="B118" s="73">
        <v>102</v>
      </c>
      <c r="C118" s="66">
        <f t="shared" si="6"/>
        <v>36956.52999999997</v>
      </c>
      <c r="D118" s="87">
        <f t="shared" si="7"/>
        <v>144.75</v>
      </c>
      <c r="E118" s="87">
        <f t="shared" si="8"/>
        <v>1201.1099999999999</v>
      </c>
      <c r="F118" s="87">
        <f t="shared" si="10"/>
        <v>1345.86</v>
      </c>
      <c r="G118" s="87">
        <f t="shared" si="9"/>
        <v>35755.419999999969</v>
      </c>
    </row>
    <row r="119" spans="1:7">
      <c r="A119" s="86">
        <f t="shared" si="11"/>
        <v>46447</v>
      </c>
      <c r="B119" s="73">
        <v>103</v>
      </c>
      <c r="C119" s="66">
        <f t="shared" si="6"/>
        <v>35755.419999999969</v>
      </c>
      <c r="D119" s="87">
        <f t="shared" si="7"/>
        <v>140.04</v>
      </c>
      <c r="E119" s="87">
        <f t="shared" si="8"/>
        <v>1205.82</v>
      </c>
      <c r="F119" s="87">
        <f t="shared" si="10"/>
        <v>1345.86</v>
      </c>
      <c r="G119" s="87">
        <f t="shared" si="9"/>
        <v>34549.599999999969</v>
      </c>
    </row>
    <row r="120" spans="1:7">
      <c r="A120" s="86">
        <f t="shared" si="11"/>
        <v>46478</v>
      </c>
      <c r="B120" s="73">
        <v>104</v>
      </c>
      <c r="C120" s="66">
        <f t="shared" si="6"/>
        <v>34549.599999999969</v>
      </c>
      <c r="D120" s="87">
        <f t="shared" si="7"/>
        <v>135.32</v>
      </c>
      <c r="E120" s="87">
        <f t="shared" si="8"/>
        <v>1210.54</v>
      </c>
      <c r="F120" s="87">
        <f t="shared" si="10"/>
        <v>1345.86</v>
      </c>
      <c r="G120" s="87">
        <f t="shared" si="9"/>
        <v>33339.059999999969</v>
      </c>
    </row>
    <row r="121" spans="1:7">
      <c r="A121" s="86">
        <f t="shared" si="11"/>
        <v>46508</v>
      </c>
      <c r="B121" s="73">
        <v>105</v>
      </c>
      <c r="C121" s="66">
        <f t="shared" si="6"/>
        <v>33339.059999999969</v>
      </c>
      <c r="D121" s="87">
        <f t="shared" si="7"/>
        <v>130.58000000000001</v>
      </c>
      <c r="E121" s="87">
        <f t="shared" si="8"/>
        <v>1215.28</v>
      </c>
      <c r="F121" s="87">
        <f t="shared" si="10"/>
        <v>1345.86</v>
      </c>
      <c r="G121" s="87">
        <f t="shared" si="9"/>
        <v>32123.77999999997</v>
      </c>
    </row>
    <row r="122" spans="1:7">
      <c r="A122" s="86">
        <f t="shared" si="11"/>
        <v>46539</v>
      </c>
      <c r="B122" s="73">
        <v>106</v>
      </c>
      <c r="C122" s="66">
        <f t="shared" si="6"/>
        <v>32123.77999999997</v>
      </c>
      <c r="D122" s="87">
        <f t="shared" si="7"/>
        <v>125.82</v>
      </c>
      <c r="E122" s="87">
        <f t="shared" si="8"/>
        <v>1220.04</v>
      </c>
      <c r="F122" s="87">
        <f t="shared" si="10"/>
        <v>1345.86</v>
      </c>
      <c r="G122" s="87">
        <f t="shared" si="9"/>
        <v>30903.739999999969</v>
      </c>
    </row>
    <row r="123" spans="1:7">
      <c r="A123" s="86">
        <f t="shared" si="11"/>
        <v>46569</v>
      </c>
      <c r="B123" s="73">
        <v>107</v>
      </c>
      <c r="C123" s="66">
        <f t="shared" si="6"/>
        <v>30903.739999999969</v>
      </c>
      <c r="D123" s="87">
        <f t="shared" si="7"/>
        <v>121.04</v>
      </c>
      <c r="E123" s="87">
        <f t="shared" si="8"/>
        <v>1224.82</v>
      </c>
      <c r="F123" s="87">
        <f t="shared" si="10"/>
        <v>1345.86</v>
      </c>
      <c r="G123" s="87">
        <f t="shared" si="9"/>
        <v>29678.919999999969</v>
      </c>
    </row>
    <row r="124" spans="1:7">
      <c r="A124" s="86">
        <f t="shared" si="11"/>
        <v>46600</v>
      </c>
      <c r="B124" s="73">
        <v>108</v>
      </c>
      <c r="C124" s="66">
        <f t="shared" si="6"/>
        <v>29678.919999999969</v>
      </c>
      <c r="D124" s="87">
        <f t="shared" si="7"/>
        <v>116.24</v>
      </c>
      <c r="E124" s="87">
        <f t="shared" si="8"/>
        <v>1229.6199999999999</v>
      </c>
      <c r="F124" s="87">
        <f t="shared" si="10"/>
        <v>1345.86</v>
      </c>
      <c r="G124" s="87">
        <f t="shared" si="9"/>
        <v>28449.29999999997</v>
      </c>
    </row>
    <row r="125" spans="1:7">
      <c r="A125" s="86">
        <f t="shared" si="11"/>
        <v>46631</v>
      </c>
      <c r="B125" s="73">
        <v>109</v>
      </c>
      <c r="C125" s="66">
        <f t="shared" si="6"/>
        <v>28449.29999999997</v>
      </c>
      <c r="D125" s="87">
        <f t="shared" si="7"/>
        <v>111.43</v>
      </c>
      <c r="E125" s="87">
        <f t="shared" si="8"/>
        <v>1234.4299999999998</v>
      </c>
      <c r="F125" s="87">
        <f t="shared" si="10"/>
        <v>1345.86</v>
      </c>
      <c r="G125" s="87">
        <f t="shared" si="9"/>
        <v>27214.86999999997</v>
      </c>
    </row>
    <row r="126" spans="1:7">
      <c r="A126" s="86">
        <f t="shared" si="11"/>
        <v>46661</v>
      </c>
      <c r="B126" s="73">
        <v>110</v>
      </c>
      <c r="C126" s="66">
        <f t="shared" si="6"/>
        <v>27214.86999999997</v>
      </c>
      <c r="D126" s="87">
        <f t="shared" si="7"/>
        <v>106.59</v>
      </c>
      <c r="E126" s="87">
        <f t="shared" si="8"/>
        <v>1239.27</v>
      </c>
      <c r="F126" s="87">
        <f t="shared" si="10"/>
        <v>1345.86</v>
      </c>
      <c r="G126" s="87">
        <f t="shared" si="9"/>
        <v>25975.599999999969</v>
      </c>
    </row>
    <row r="127" spans="1:7">
      <c r="A127" s="86">
        <f t="shared" si="11"/>
        <v>46692</v>
      </c>
      <c r="B127" s="73">
        <v>111</v>
      </c>
      <c r="C127" s="66">
        <f t="shared" si="6"/>
        <v>25975.599999999969</v>
      </c>
      <c r="D127" s="87">
        <f t="shared" si="7"/>
        <v>101.74</v>
      </c>
      <c r="E127" s="87">
        <f t="shared" si="8"/>
        <v>1244.1199999999999</v>
      </c>
      <c r="F127" s="87">
        <f t="shared" si="10"/>
        <v>1345.86</v>
      </c>
      <c r="G127" s="87">
        <f t="shared" si="9"/>
        <v>24731.47999999997</v>
      </c>
    </row>
    <row r="128" spans="1:7">
      <c r="A128" s="86">
        <f t="shared" si="11"/>
        <v>46722</v>
      </c>
      <c r="B128" s="73">
        <v>112</v>
      </c>
      <c r="C128" s="66">
        <f t="shared" si="6"/>
        <v>24731.47999999997</v>
      </c>
      <c r="D128" s="87">
        <f t="shared" si="7"/>
        <v>96.86</v>
      </c>
      <c r="E128" s="87">
        <f t="shared" si="8"/>
        <v>1249</v>
      </c>
      <c r="F128" s="87">
        <f t="shared" si="10"/>
        <v>1345.86</v>
      </c>
      <c r="G128" s="87">
        <f t="shared" si="9"/>
        <v>23482.47999999997</v>
      </c>
    </row>
    <row r="129" spans="1:7">
      <c r="A129" s="86">
        <f t="shared" si="11"/>
        <v>46753</v>
      </c>
      <c r="B129" s="73">
        <v>113</v>
      </c>
      <c r="C129" s="66">
        <f t="shared" si="6"/>
        <v>23482.47999999997</v>
      </c>
      <c r="D129" s="87">
        <f t="shared" si="7"/>
        <v>91.97</v>
      </c>
      <c r="E129" s="87">
        <f t="shared" si="8"/>
        <v>1253.8899999999999</v>
      </c>
      <c r="F129" s="87">
        <f t="shared" si="10"/>
        <v>1345.86</v>
      </c>
      <c r="G129" s="87">
        <f t="shared" si="9"/>
        <v>22228.589999999971</v>
      </c>
    </row>
    <row r="130" spans="1:7">
      <c r="A130" s="86">
        <f t="shared" si="11"/>
        <v>46784</v>
      </c>
      <c r="B130" s="73">
        <v>114</v>
      </c>
      <c r="C130" s="66">
        <f t="shared" si="6"/>
        <v>22228.589999999971</v>
      </c>
      <c r="D130" s="87">
        <f t="shared" si="7"/>
        <v>87.06</v>
      </c>
      <c r="E130" s="87">
        <f t="shared" si="8"/>
        <v>1258.8</v>
      </c>
      <c r="F130" s="87">
        <f t="shared" si="10"/>
        <v>1345.86</v>
      </c>
      <c r="G130" s="87">
        <f t="shared" si="9"/>
        <v>20969.789999999972</v>
      </c>
    </row>
    <row r="131" spans="1:7">
      <c r="A131" s="86">
        <f t="shared" si="11"/>
        <v>46813</v>
      </c>
      <c r="B131" s="73">
        <v>115</v>
      </c>
      <c r="C131" s="66">
        <f t="shared" si="6"/>
        <v>20969.789999999972</v>
      </c>
      <c r="D131" s="87">
        <f t="shared" si="7"/>
        <v>82.13</v>
      </c>
      <c r="E131" s="87">
        <f t="shared" si="8"/>
        <v>1263.73</v>
      </c>
      <c r="F131" s="87">
        <f t="shared" si="10"/>
        <v>1345.86</v>
      </c>
      <c r="G131" s="87">
        <f t="shared" si="9"/>
        <v>19706.059999999972</v>
      </c>
    </row>
    <row r="132" spans="1:7">
      <c r="A132" s="86">
        <f t="shared" si="11"/>
        <v>46844</v>
      </c>
      <c r="B132" s="73">
        <v>116</v>
      </c>
      <c r="C132" s="66">
        <f t="shared" si="6"/>
        <v>19706.059999999972</v>
      </c>
      <c r="D132" s="87">
        <f t="shared" si="7"/>
        <v>77.180000000000007</v>
      </c>
      <c r="E132" s="87">
        <f t="shared" si="8"/>
        <v>1268.6799999999998</v>
      </c>
      <c r="F132" s="87">
        <f t="shared" si="10"/>
        <v>1345.86</v>
      </c>
      <c r="G132" s="87">
        <f t="shared" si="9"/>
        <v>18437.379999999972</v>
      </c>
    </row>
    <row r="133" spans="1:7">
      <c r="A133" s="86">
        <f t="shared" si="11"/>
        <v>46874</v>
      </c>
      <c r="B133" s="73">
        <v>117</v>
      </c>
      <c r="C133" s="66">
        <f>G132</f>
        <v>18437.379999999972</v>
      </c>
      <c r="D133" s="87">
        <f t="shared" si="7"/>
        <v>72.209999999999994</v>
      </c>
      <c r="E133" s="87">
        <f t="shared" si="8"/>
        <v>1273.6499999999999</v>
      </c>
      <c r="F133" s="87">
        <f t="shared" si="10"/>
        <v>1345.86</v>
      </c>
      <c r="G133" s="87">
        <f>C133-E133</f>
        <v>17163.72999999997</v>
      </c>
    </row>
    <row r="134" spans="1:7">
      <c r="A134" s="86">
        <f t="shared" si="11"/>
        <v>46905</v>
      </c>
      <c r="B134" s="73">
        <v>118</v>
      </c>
      <c r="C134" s="66">
        <f>G133</f>
        <v>17163.72999999997</v>
      </c>
      <c r="D134" s="87">
        <f t="shared" si="7"/>
        <v>67.22</v>
      </c>
      <c r="E134" s="87">
        <f t="shared" si="8"/>
        <v>1278.6399999999999</v>
      </c>
      <c r="F134" s="87">
        <f t="shared" si="10"/>
        <v>1345.86</v>
      </c>
      <c r="G134" s="87">
        <f>C134-E134</f>
        <v>15885.089999999971</v>
      </c>
    </row>
    <row r="135" spans="1:7">
      <c r="A135" s="86">
        <f t="shared" si="11"/>
        <v>46935</v>
      </c>
      <c r="B135" s="73">
        <v>119</v>
      </c>
      <c r="C135" s="66">
        <f>G134</f>
        <v>15885.089999999971</v>
      </c>
      <c r="D135" s="87">
        <f t="shared" si="7"/>
        <v>62.22</v>
      </c>
      <c r="E135" s="87">
        <f t="shared" si="8"/>
        <v>1283.6399999999999</v>
      </c>
      <c r="F135" s="87">
        <f t="shared" si="10"/>
        <v>1345.86</v>
      </c>
      <c r="G135" s="87">
        <f>C135-E135</f>
        <v>14601.449999999972</v>
      </c>
    </row>
    <row r="136" spans="1:7">
      <c r="A136" s="86">
        <f t="shared" si="11"/>
        <v>46966</v>
      </c>
      <c r="B136" s="73">
        <v>120</v>
      </c>
      <c r="C136" s="66">
        <f>G135</f>
        <v>14601.449999999972</v>
      </c>
      <c r="D136" s="87">
        <f t="shared" si="7"/>
        <v>57.19</v>
      </c>
      <c r="E136" s="87">
        <f t="shared" si="8"/>
        <v>1288.6699999999998</v>
      </c>
      <c r="F136" s="87">
        <f t="shared" si="10"/>
        <v>1345.86</v>
      </c>
      <c r="G136" s="87">
        <f>C136-E136</f>
        <v>13312.779999999972</v>
      </c>
    </row>
    <row r="137" spans="1:7">
      <c r="A137" s="86"/>
      <c r="B137" s="73"/>
      <c r="C137" s="66"/>
      <c r="D137" s="87"/>
      <c r="E137" s="87"/>
      <c r="F137" s="87"/>
      <c r="G137" s="87"/>
    </row>
    <row r="138" spans="1:7">
      <c r="A138" s="86"/>
      <c r="B138" s="73"/>
      <c r="C138" s="66"/>
      <c r="D138" s="87"/>
      <c r="E138" s="87"/>
      <c r="F138" s="87"/>
      <c r="G138" s="87"/>
    </row>
    <row r="139" spans="1:7">
      <c r="A139" s="86"/>
      <c r="B139" s="73"/>
      <c r="C139" s="66"/>
      <c r="D139" s="87"/>
      <c r="E139" s="87"/>
      <c r="F139" s="87"/>
      <c r="G139" s="87"/>
    </row>
    <row r="140" spans="1:7">
      <c r="A140" s="86"/>
      <c r="B140" s="73"/>
      <c r="C140" s="66"/>
      <c r="D140" s="87"/>
      <c r="E140" s="87"/>
      <c r="F140" s="87"/>
      <c r="G140" s="87"/>
    </row>
    <row r="141" spans="1:7">
      <c r="A141" s="86"/>
      <c r="B141" s="73"/>
      <c r="C141" s="66"/>
      <c r="D141" s="87"/>
      <c r="E141" s="87"/>
      <c r="F141" s="87"/>
      <c r="G141" s="87"/>
    </row>
    <row r="142" spans="1:7">
      <c r="A142" s="86"/>
      <c r="B142" s="73"/>
      <c r="C142" s="66"/>
      <c r="D142" s="87"/>
      <c r="E142" s="87"/>
      <c r="F142" s="87"/>
      <c r="G142" s="87"/>
    </row>
    <row r="143" spans="1:7">
      <c r="A143" s="86"/>
      <c r="B143" s="73"/>
      <c r="C143" s="66"/>
      <c r="D143" s="87"/>
      <c r="E143" s="87"/>
      <c r="F143" s="87"/>
      <c r="G143" s="87"/>
    </row>
    <row r="144" spans="1:7">
      <c r="A144" s="86"/>
      <c r="B144" s="73"/>
      <c r="C144" s="66"/>
      <c r="D144" s="87"/>
      <c r="E144" s="87"/>
      <c r="F144" s="87"/>
      <c r="G144" s="87"/>
    </row>
    <row r="145" spans="1:7">
      <c r="A145" s="86"/>
      <c r="B145" s="73"/>
      <c r="C145" s="66"/>
      <c r="D145" s="87"/>
      <c r="E145" s="87"/>
      <c r="F145" s="87"/>
      <c r="G145" s="87"/>
    </row>
    <row r="146" spans="1:7">
      <c r="A146" s="86"/>
      <c r="B146" s="73"/>
      <c r="C146" s="66"/>
      <c r="D146" s="87"/>
      <c r="E146" s="87"/>
      <c r="F146" s="87"/>
      <c r="G146" s="87"/>
    </row>
    <row r="147" spans="1:7">
      <c r="A147" s="86"/>
      <c r="B147" s="73"/>
      <c r="C147" s="66"/>
      <c r="D147" s="87"/>
      <c r="E147" s="87"/>
      <c r="F147" s="87"/>
      <c r="G147" s="87"/>
    </row>
    <row r="148" spans="1:7">
      <c r="A148" s="86"/>
      <c r="B148" s="73"/>
      <c r="C148" s="66"/>
      <c r="D148" s="87"/>
      <c r="E148" s="87"/>
      <c r="F148" s="87"/>
      <c r="G148" s="87"/>
    </row>
    <row r="149" spans="1:7">
      <c r="A149" s="86"/>
      <c r="B149" s="73"/>
      <c r="C149" s="66"/>
      <c r="D149" s="87"/>
      <c r="E149" s="87"/>
      <c r="F149" s="87"/>
      <c r="G149" s="87"/>
    </row>
    <row r="150" spans="1:7">
      <c r="A150" s="86"/>
      <c r="B150" s="73"/>
      <c r="C150" s="66"/>
      <c r="D150" s="87"/>
      <c r="E150" s="87"/>
      <c r="F150" s="87"/>
      <c r="G150" s="87"/>
    </row>
    <row r="151" spans="1:7">
      <c r="A151" s="86"/>
      <c r="B151" s="73"/>
      <c r="C151" s="66"/>
      <c r="D151" s="87"/>
      <c r="E151" s="87"/>
      <c r="F151" s="87"/>
      <c r="G151" s="87"/>
    </row>
    <row r="152" spans="1:7">
      <c r="A152" s="86"/>
      <c r="B152" s="73"/>
      <c r="C152" s="66"/>
      <c r="D152" s="87"/>
      <c r="E152" s="87"/>
      <c r="F152" s="87"/>
      <c r="G152" s="87"/>
    </row>
    <row r="153" spans="1:7">
      <c r="A153" s="86"/>
      <c r="B153" s="73"/>
      <c r="C153" s="66"/>
      <c r="D153" s="87"/>
      <c r="E153" s="87"/>
      <c r="F153" s="87"/>
      <c r="G153" s="87"/>
    </row>
    <row r="154" spans="1:7">
      <c r="A154" s="86"/>
      <c r="B154" s="73"/>
      <c r="C154" s="66"/>
      <c r="D154" s="87"/>
      <c r="E154" s="87"/>
      <c r="F154" s="87"/>
      <c r="G154" s="87"/>
    </row>
    <row r="155" spans="1:7">
      <c r="A155" s="86"/>
      <c r="B155" s="73"/>
      <c r="C155" s="66"/>
      <c r="D155" s="87"/>
      <c r="E155" s="87"/>
      <c r="F155" s="87"/>
      <c r="G155" s="87"/>
    </row>
    <row r="156" spans="1:7">
      <c r="A156" s="86"/>
      <c r="B156" s="73"/>
      <c r="C156" s="66"/>
      <c r="D156" s="87"/>
      <c r="E156" s="87"/>
      <c r="F156" s="87"/>
      <c r="G156" s="87"/>
    </row>
    <row r="157" spans="1:7">
      <c r="A157" s="86"/>
      <c r="B157" s="73"/>
      <c r="C157" s="66"/>
      <c r="D157" s="87"/>
      <c r="E157" s="87"/>
      <c r="F157" s="87"/>
      <c r="G157" s="8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6"/>
  <sheetViews>
    <sheetView workbookViewId="0">
      <selection activeCell="J38" sqref="J38"/>
    </sheetView>
  </sheetViews>
  <sheetFormatPr defaultRowHeight="15"/>
  <cols>
    <col min="1" max="1" width="9.140625" style="74"/>
    <col min="2" max="2" width="7.85546875" style="74" customWidth="1"/>
    <col min="3" max="3" width="14.5703125" style="74" customWidth="1"/>
    <col min="4" max="4" width="14.42578125" style="74" customWidth="1"/>
    <col min="5" max="7" width="14.5703125" style="74" customWidth="1"/>
    <col min="8" max="8" width="9.140625" style="74"/>
    <col min="9" max="9" width="10" style="74" bestFit="1" customWidth="1"/>
    <col min="10" max="16384" width="9.140625" style="74"/>
  </cols>
  <sheetData>
    <row r="1" spans="1:13">
      <c r="A1" s="61"/>
      <c r="B1" s="61"/>
      <c r="C1" s="61"/>
      <c r="D1" s="61"/>
      <c r="E1" s="61"/>
      <c r="F1" s="61"/>
      <c r="G1" s="62"/>
    </row>
    <row r="2" spans="1:13">
      <c r="A2" s="61"/>
      <c r="B2" s="61"/>
      <c r="C2" s="61"/>
      <c r="D2" s="61"/>
      <c r="E2" s="61"/>
      <c r="F2" s="63"/>
      <c r="G2" s="64"/>
    </row>
    <row r="3" spans="1:13">
      <c r="A3" s="61"/>
      <c r="B3" s="61"/>
      <c r="C3" s="61"/>
      <c r="D3" s="61"/>
      <c r="E3" s="61"/>
      <c r="F3" s="63"/>
      <c r="G3" s="64"/>
    </row>
    <row r="4" spans="1:13" ht="21">
      <c r="A4" s="61"/>
      <c r="B4" s="113" t="s">
        <v>55</v>
      </c>
      <c r="C4" s="61"/>
      <c r="D4" s="61"/>
      <c r="E4" s="65"/>
      <c r="F4" s="66"/>
      <c r="G4" s="61"/>
      <c r="K4" s="103"/>
      <c r="L4" s="102"/>
    </row>
    <row r="5" spans="1:13">
      <c r="A5" s="61"/>
      <c r="B5" s="61"/>
      <c r="C5" s="61"/>
      <c r="D5" s="61"/>
      <c r="E5" s="61"/>
      <c r="F5" s="66"/>
      <c r="G5" s="61"/>
      <c r="K5" s="101"/>
      <c r="L5" s="102"/>
    </row>
    <row r="6" spans="1:13">
      <c r="A6" s="61"/>
      <c r="B6" s="67" t="s">
        <v>57</v>
      </c>
      <c r="C6" s="68"/>
      <c r="D6" s="69"/>
      <c r="E6" s="70">
        <v>43466</v>
      </c>
      <c r="F6" s="71"/>
      <c r="G6" s="61"/>
      <c r="K6" s="89"/>
      <c r="L6" s="89"/>
    </row>
    <row r="7" spans="1:13">
      <c r="A7" s="61"/>
      <c r="B7" s="72" t="s">
        <v>58</v>
      </c>
      <c r="C7" s="73"/>
      <c r="E7" s="119">
        <v>60</v>
      </c>
      <c r="F7" s="76" t="s">
        <v>59</v>
      </c>
      <c r="G7" s="61"/>
      <c r="K7" s="91"/>
      <c r="L7" s="91"/>
    </row>
    <row r="8" spans="1:13">
      <c r="A8" s="61"/>
      <c r="B8" s="72" t="s">
        <v>74</v>
      </c>
      <c r="C8" s="73"/>
      <c r="E8" s="88">
        <f>31562*1.07</f>
        <v>33771.340000000004</v>
      </c>
      <c r="F8" s="76" t="s">
        <v>61</v>
      </c>
      <c r="G8" s="61"/>
      <c r="K8" s="91"/>
      <c r="L8" s="91"/>
    </row>
    <row r="9" spans="1:13">
      <c r="A9" s="61"/>
      <c r="B9" s="72" t="s">
        <v>63</v>
      </c>
      <c r="C9" s="73"/>
      <c r="E9" s="77">
        <v>1</v>
      </c>
      <c r="F9" s="76"/>
      <c r="G9" s="61"/>
      <c r="K9" s="92"/>
      <c r="L9" s="92"/>
    </row>
    <row r="10" spans="1:13">
      <c r="A10" s="61"/>
      <c r="B10" s="72" t="s">
        <v>64</v>
      </c>
      <c r="C10" s="73"/>
      <c r="D10" s="100">
        <f>E6-1</f>
        <v>43465</v>
      </c>
      <c r="E10" s="88">
        <f>E8</f>
        <v>33771.340000000004</v>
      </c>
      <c r="F10" s="76" t="s">
        <v>61</v>
      </c>
      <c r="G10" s="61"/>
      <c r="K10" s="88"/>
      <c r="L10" s="92"/>
    </row>
    <row r="11" spans="1:13">
      <c r="A11" s="61"/>
      <c r="B11" s="72" t="s">
        <v>65</v>
      </c>
      <c r="C11" s="73"/>
      <c r="D11" s="100">
        <f>EDATE(D10,E7)</f>
        <v>45291</v>
      </c>
      <c r="E11" s="88">
        <v>0</v>
      </c>
      <c r="F11" s="76" t="s">
        <v>61</v>
      </c>
      <c r="G11" s="61"/>
      <c r="I11" s="103"/>
      <c r="K11" s="91"/>
      <c r="L11" s="91"/>
      <c r="M11" s="92"/>
    </row>
    <row r="12" spans="1:13">
      <c r="A12" s="61"/>
      <c r="B12" s="78" t="s">
        <v>75</v>
      </c>
      <c r="C12" s="79"/>
      <c r="D12" s="80"/>
      <c r="E12" s="81">
        <v>4.2999999999999997E-2</v>
      </c>
      <c r="F12" s="82"/>
      <c r="G12" s="83"/>
      <c r="K12" s="91"/>
      <c r="L12" s="91"/>
      <c r="M12" s="92"/>
    </row>
    <row r="13" spans="1:13">
      <c r="A13" s="61"/>
      <c r="B13" s="75"/>
      <c r="C13" s="73"/>
      <c r="E13" s="84"/>
      <c r="F13" s="75"/>
      <c r="G13" s="83"/>
      <c r="K13" s="91"/>
      <c r="L13" s="91"/>
      <c r="M13" s="92"/>
    </row>
    <row r="14" spans="1:13">
      <c r="K14" s="91"/>
      <c r="L14" s="91"/>
      <c r="M14" s="92"/>
    </row>
    <row r="15" spans="1:13" ht="15.75" thickBot="1">
      <c r="A15" s="85" t="s">
        <v>67</v>
      </c>
      <c r="B15" s="85" t="s">
        <v>68</v>
      </c>
      <c r="C15" s="85" t="s">
        <v>69</v>
      </c>
      <c r="D15" s="85" t="s">
        <v>70</v>
      </c>
      <c r="E15" s="85" t="s">
        <v>71</v>
      </c>
      <c r="F15" s="85" t="s">
        <v>72</v>
      </c>
      <c r="G15" s="85" t="s">
        <v>73</v>
      </c>
      <c r="K15" s="91"/>
      <c r="L15" s="91"/>
      <c r="M15" s="92"/>
    </row>
    <row r="16" spans="1:13">
      <c r="A16" s="86">
        <f>E6</f>
        <v>43466</v>
      </c>
      <c r="B16" s="73">
        <v>1</v>
      </c>
      <c r="C16" s="66">
        <f>E10</f>
        <v>33771.340000000004</v>
      </c>
      <c r="D16" s="87">
        <f>ROUND(C16*$E$12/12,3)</f>
        <v>121.014</v>
      </c>
      <c r="E16" s="87">
        <f>PPMT($E$12/12,B16,$E$7,-$E$10,$E$11,0)</f>
        <v>505.5191629684283</v>
      </c>
      <c r="F16" s="87">
        <f>ROUND(PMT($E$12/12,E7,-E10,E11),3)</f>
        <v>626.53300000000002</v>
      </c>
      <c r="G16" s="87">
        <f>ROUND(C16-E16,3)</f>
        <v>33265.821000000004</v>
      </c>
      <c r="K16" s="91"/>
      <c r="L16" s="91"/>
      <c r="M16" s="92"/>
    </row>
    <row r="17" spans="1:13">
      <c r="A17" s="86">
        <f>EDATE(A16,1)</f>
        <v>43497</v>
      </c>
      <c r="B17" s="73">
        <v>2</v>
      </c>
      <c r="C17" s="66">
        <f>G16</f>
        <v>33265.821000000004</v>
      </c>
      <c r="D17" s="87">
        <f t="shared" ref="D17:D59" si="0">ROUND(C17*$E$12/12,3)</f>
        <v>119.203</v>
      </c>
      <c r="E17" s="87">
        <f t="shared" ref="E17:E59" si="1">PPMT($E$12/12,B17,$E$7,-$E$10,$E$11,0)</f>
        <v>507.33060663573178</v>
      </c>
      <c r="F17" s="87">
        <f>F16</f>
        <v>626.53300000000002</v>
      </c>
      <c r="G17" s="87">
        <f t="shared" ref="G17:G59" si="2">ROUND(C17-E17,3)</f>
        <v>32758.49</v>
      </c>
      <c r="K17" s="91"/>
      <c r="L17" s="91"/>
      <c r="M17" s="92"/>
    </row>
    <row r="18" spans="1:13">
      <c r="A18" s="86">
        <f>EDATE(A17,1)</f>
        <v>43525</v>
      </c>
      <c r="B18" s="73">
        <v>3</v>
      </c>
      <c r="C18" s="66">
        <f>G17</f>
        <v>32758.49</v>
      </c>
      <c r="D18" s="87">
        <f t="shared" si="0"/>
        <v>117.38500000000001</v>
      </c>
      <c r="E18" s="87">
        <f t="shared" si="1"/>
        <v>509.14854130950988</v>
      </c>
      <c r="F18" s="87">
        <f t="shared" ref="F18:F75" si="3">F17</f>
        <v>626.53300000000002</v>
      </c>
      <c r="G18" s="87">
        <f t="shared" si="2"/>
        <v>32249.341</v>
      </c>
      <c r="K18" s="91"/>
      <c r="L18" s="91"/>
      <c r="M18" s="92"/>
    </row>
    <row r="19" spans="1:13">
      <c r="A19" s="86">
        <f t="shared" ref="A19:A75" si="4">EDATE(A18,1)</f>
        <v>43556</v>
      </c>
      <c r="B19" s="73">
        <v>4</v>
      </c>
      <c r="C19" s="66">
        <f t="shared" ref="C19:C59" si="5">G18</f>
        <v>32249.341</v>
      </c>
      <c r="D19" s="87">
        <f t="shared" si="0"/>
        <v>115.56</v>
      </c>
      <c r="E19" s="87">
        <f t="shared" si="1"/>
        <v>510.97299024920233</v>
      </c>
      <c r="F19" s="87">
        <f t="shared" si="3"/>
        <v>626.53300000000002</v>
      </c>
      <c r="G19" s="87">
        <f t="shared" si="2"/>
        <v>31738.367999999999</v>
      </c>
      <c r="K19" s="91"/>
      <c r="L19" s="91"/>
      <c r="M19" s="92"/>
    </row>
    <row r="20" spans="1:13">
      <c r="A20" s="86">
        <f t="shared" si="4"/>
        <v>43586</v>
      </c>
      <c r="B20" s="73">
        <v>5</v>
      </c>
      <c r="C20" s="66">
        <f t="shared" si="5"/>
        <v>31738.367999999999</v>
      </c>
      <c r="D20" s="87">
        <f t="shared" si="0"/>
        <v>113.729</v>
      </c>
      <c r="E20" s="87">
        <f t="shared" si="1"/>
        <v>512.80397679759528</v>
      </c>
      <c r="F20" s="87">
        <f t="shared" si="3"/>
        <v>626.53300000000002</v>
      </c>
      <c r="G20" s="87">
        <f t="shared" si="2"/>
        <v>31225.563999999998</v>
      </c>
      <c r="K20" s="91"/>
      <c r="L20" s="91"/>
      <c r="M20" s="92"/>
    </row>
    <row r="21" spans="1:13">
      <c r="A21" s="86">
        <f t="shared" si="4"/>
        <v>43617</v>
      </c>
      <c r="B21" s="73">
        <v>6</v>
      </c>
      <c r="C21" s="66">
        <f t="shared" si="5"/>
        <v>31225.563999999998</v>
      </c>
      <c r="D21" s="87">
        <f t="shared" si="0"/>
        <v>111.892</v>
      </c>
      <c r="E21" s="87">
        <f t="shared" si="1"/>
        <v>514.64152438112001</v>
      </c>
      <c r="F21" s="87">
        <f t="shared" si="3"/>
        <v>626.53300000000002</v>
      </c>
      <c r="G21" s="87">
        <f t="shared" si="2"/>
        <v>30710.921999999999</v>
      </c>
      <c r="K21" s="91"/>
      <c r="L21" s="91"/>
      <c r="M21" s="92"/>
    </row>
    <row r="22" spans="1:13">
      <c r="A22" s="86">
        <f t="shared" si="4"/>
        <v>43647</v>
      </c>
      <c r="B22" s="73">
        <v>7</v>
      </c>
      <c r="C22" s="66">
        <f t="shared" si="5"/>
        <v>30710.921999999999</v>
      </c>
      <c r="D22" s="87">
        <f t="shared" si="0"/>
        <v>110.047</v>
      </c>
      <c r="E22" s="87">
        <f t="shared" si="1"/>
        <v>516.48565651015235</v>
      </c>
      <c r="F22" s="87">
        <f t="shared" si="3"/>
        <v>626.53300000000002</v>
      </c>
      <c r="G22" s="87">
        <f t="shared" si="2"/>
        <v>30194.436000000002</v>
      </c>
      <c r="K22" s="91"/>
      <c r="L22" s="91"/>
      <c r="M22" s="92"/>
    </row>
    <row r="23" spans="1:13">
      <c r="A23" s="86">
        <f>EDATE(A22,1)</f>
        <v>43678</v>
      </c>
      <c r="B23" s="73">
        <v>8</v>
      </c>
      <c r="C23" s="66">
        <f t="shared" si="5"/>
        <v>30194.436000000002</v>
      </c>
      <c r="D23" s="87">
        <f t="shared" si="0"/>
        <v>108.197</v>
      </c>
      <c r="E23" s="87">
        <f t="shared" si="1"/>
        <v>518.33639677931376</v>
      </c>
      <c r="F23" s="87">
        <f t="shared" si="3"/>
        <v>626.53300000000002</v>
      </c>
      <c r="G23" s="87">
        <f t="shared" si="2"/>
        <v>29676.1</v>
      </c>
      <c r="K23" s="91"/>
      <c r="L23" s="91"/>
      <c r="M23" s="92"/>
    </row>
    <row r="24" spans="1:13">
      <c r="A24" s="86">
        <f t="shared" si="4"/>
        <v>43709</v>
      </c>
      <c r="B24" s="73">
        <v>9</v>
      </c>
      <c r="C24" s="66">
        <f t="shared" si="5"/>
        <v>29676.1</v>
      </c>
      <c r="D24" s="87">
        <f t="shared" si="0"/>
        <v>106.339</v>
      </c>
      <c r="E24" s="87">
        <f t="shared" si="1"/>
        <v>520.19376886777297</v>
      </c>
      <c r="F24" s="87">
        <f t="shared" si="3"/>
        <v>626.53300000000002</v>
      </c>
      <c r="G24" s="87">
        <f t="shared" si="2"/>
        <v>29155.905999999999</v>
      </c>
      <c r="K24" s="91"/>
      <c r="L24" s="91"/>
      <c r="M24" s="92"/>
    </row>
    <row r="25" spans="1:13">
      <c r="A25" s="86">
        <f t="shared" si="4"/>
        <v>43739</v>
      </c>
      <c r="B25" s="73">
        <v>10</v>
      </c>
      <c r="C25" s="66">
        <f t="shared" si="5"/>
        <v>29155.905999999999</v>
      </c>
      <c r="D25" s="87">
        <f t="shared" si="0"/>
        <v>104.47499999999999</v>
      </c>
      <c r="E25" s="87">
        <f t="shared" si="1"/>
        <v>522.05779653954903</v>
      </c>
      <c r="F25" s="87">
        <f t="shared" si="3"/>
        <v>626.53300000000002</v>
      </c>
      <c r="G25" s="87">
        <f t="shared" si="2"/>
        <v>28633.848000000002</v>
      </c>
      <c r="K25" s="91"/>
      <c r="L25" s="91"/>
      <c r="M25" s="92"/>
    </row>
    <row r="26" spans="1:13">
      <c r="A26" s="86">
        <f t="shared" si="4"/>
        <v>43770</v>
      </c>
      <c r="B26" s="73">
        <v>11</v>
      </c>
      <c r="C26" s="66">
        <f t="shared" si="5"/>
        <v>28633.848000000002</v>
      </c>
      <c r="D26" s="87">
        <f t="shared" si="0"/>
        <v>102.605</v>
      </c>
      <c r="E26" s="87">
        <f t="shared" si="1"/>
        <v>523.92850364381582</v>
      </c>
      <c r="F26" s="87">
        <f t="shared" si="3"/>
        <v>626.53300000000002</v>
      </c>
      <c r="G26" s="87">
        <f t="shared" si="2"/>
        <v>28109.919000000002</v>
      </c>
    </row>
    <row r="27" spans="1:13">
      <c r="A27" s="86">
        <f t="shared" si="4"/>
        <v>43800</v>
      </c>
      <c r="B27" s="73">
        <v>12</v>
      </c>
      <c r="C27" s="66">
        <f t="shared" si="5"/>
        <v>28109.919000000002</v>
      </c>
      <c r="D27" s="87">
        <f t="shared" si="0"/>
        <v>100.727</v>
      </c>
      <c r="E27" s="87">
        <f t="shared" si="1"/>
        <v>525.80591411520618</v>
      </c>
      <c r="F27" s="87">
        <f t="shared" si="3"/>
        <v>626.53300000000002</v>
      </c>
      <c r="G27" s="87">
        <f t="shared" si="2"/>
        <v>27584.113000000001</v>
      </c>
    </row>
    <row r="28" spans="1:13">
      <c r="A28" s="86">
        <f t="shared" si="4"/>
        <v>43831</v>
      </c>
      <c r="B28" s="73">
        <v>13</v>
      </c>
      <c r="C28" s="66">
        <f t="shared" si="5"/>
        <v>27584.113000000001</v>
      </c>
      <c r="D28" s="87">
        <f t="shared" si="0"/>
        <v>98.843000000000004</v>
      </c>
      <c r="E28" s="87">
        <f t="shared" si="1"/>
        <v>527.69005197411889</v>
      </c>
      <c r="F28" s="87">
        <f t="shared" si="3"/>
        <v>626.53300000000002</v>
      </c>
      <c r="G28" s="87">
        <f t="shared" si="2"/>
        <v>27056.422999999999</v>
      </c>
    </row>
    <row r="29" spans="1:13">
      <c r="A29" s="86">
        <f t="shared" si="4"/>
        <v>43862</v>
      </c>
      <c r="B29" s="73">
        <v>14</v>
      </c>
      <c r="C29" s="66">
        <f t="shared" si="5"/>
        <v>27056.422999999999</v>
      </c>
      <c r="D29" s="87">
        <f t="shared" si="0"/>
        <v>96.951999999999998</v>
      </c>
      <c r="E29" s="87">
        <f t="shared" si="1"/>
        <v>529.58094132702627</v>
      </c>
      <c r="F29" s="87">
        <f t="shared" si="3"/>
        <v>626.53300000000002</v>
      </c>
      <c r="G29" s="87">
        <f t="shared" si="2"/>
        <v>26526.842000000001</v>
      </c>
    </row>
    <row r="30" spans="1:13">
      <c r="A30" s="86">
        <f t="shared" si="4"/>
        <v>43891</v>
      </c>
      <c r="B30" s="73">
        <v>15</v>
      </c>
      <c r="C30" s="66">
        <f t="shared" si="5"/>
        <v>26526.842000000001</v>
      </c>
      <c r="D30" s="87">
        <f t="shared" si="0"/>
        <v>95.055000000000007</v>
      </c>
      <c r="E30" s="87">
        <f t="shared" si="1"/>
        <v>531.47860636678138</v>
      </c>
      <c r="F30" s="87">
        <f t="shared" si="3"/>
        <v>626.53300000000002</v>
      </c>
      <c r="G30" s="87">
        <f t="shared" si="2"/>
        <v>25995.363000000001</v>
      </c>
    </row>
    <row r="31" spans="1:13">
      <c r="A31" s="86">
        <f t="shared" si="4"/>
        <v>43922</v>
      </c>
      <c r="B31" s="73">
        <v>16</v>
      </c>
      <c r="C31" s="66">
        <f t="shared" si="5"/>
        <v>25995.363000000001</v>
      </c>
      <c r="D31" s="87">
        <f t="shared" si="0"/>
        <v>93.15</v>
      </c>
      <c r="E31" s="87">
        <f t="shared" si="1"/>
        <v>533.38307137292907</v>
      </c>
      <c r="F31" s="87">
        <f t="shared" si="3"/>
        <v>626.53300000000002</v>
      </c>
      <c r="G31" s="87">
        <f t="shared" si="2"/>
        <v>25461.98</v>
      </c>
    </row>
    <row r="32" spans="1:13">
      <c r="A32" s="86">
        <f t="shared" si="4"/>
        <v>43952</v>
      </c>
      <c r="B32" s="73">
        <v>17</v>
      </c>
      <c r="C32" s="66">
        <f t="shared" si="5"/>
        <v>25461.98</v>
      </c>
      <c r="D32" s="87">
        <f t="shared" si="0"/>
        <v>91.239000000000004</v>
      </c>
      <c r="E32" s="87">
        <f t="shared" si="1"/>
        <v>535.29436071201542</v>
      </c>
      <c r="F32" s="87">
        <f t="shared" si="3"/>
        <v>626.53300000000002</v>
      </c>
      <c r="G32" s="87">
        <f t="shared" si="2"/>
        <v>24926.686000000002</v>
      </c>
    </row>
    <row r="33" spans="1:7">
      <c r="A33" s="86">
        <f t="shared" si="4"/>
        <v>43983</v>
      </c>
      <c r="B33" s="73">
        <v>18</v>
      </c>
      <c r="C33" s="66">
        <f t="shared" si="5"/>
        <v>24926.686000000002</v>
      </c>
      <c r="D33" s="87">
        <f t="shared" si="0"/>
        <v>89.320999999999998</v>
      </c>
      <c r="E33" s="87">
        <f t="shared" si="1"/>
        <v>537.21249883790006</v>
      </c>
      <c r="F33" s="87">
        <f t="shared" si="3"/>
        <v>626.53300000000002</v>
      </c>
      <c r="G33" s="87">
        <f t="shared" si="2"/>
        <v>24389.473999999998</v>
      </c>
    </row>
    <row r="34" spans="1:7">
      <c r="A34" s="86">
        <f t="shared" si="4"/>
        <v>44013</v>
      </c>
      <c r="B34" s="73">
        <v>19</v>
      </c>
      <c r="C34" s="66">
        <f t="shared" si="5"/>
        <v>24389.473999999998</v>
      </c>
      <c r="D34" s="87">
        <f t="shared" si="0"/>
        <v>87.396000000000001</v>
      </c>
      <c r="E34" s="87">
        <f t="shared" si="1"/>
        <v>539.13751029206924</v>
      </c>
      <c r="F34" s="87">
        <f t="shared" si="3"/>
        <v>626.53300000000002</v>
      </c>
      <c r="G34" s="87">
        <f t="shared" si="2"/>
        <v>23850.335999999999</v>
      </c>
    </row>
    <row r="35" spans="1:7">
      <c r="A35" s="86">
        <f t="shared" si="4"/>
        <v>44044</v>
      </c>
      <c r="B35" s="73">
        <v>20</v>
      </c>
      <c r="C35" s="66">
        <f t="shared" si="5"/>
        <v>23850.335999999999</v>
      </c>
      <c r="D35" s="87">
        <f t="shared" si="0"/>
        <v>85.463999999999999</v>
      </c>
      <c r="E35" s="87">
        <f t="shared" si="1"/>
        <v>541.06941970394917</v>
      </c>
      <c r="F35" s="87">
        <f t="shared" si="3"/>
        <v>626.53300000000002</v>
      </c>
      <c r="G35" s="87">
        <f t="shared" si="2"/>
        <v>23309.267</v>
      </c>
    </row>
    <row r="36" spans="1:7">
      <c r="A36" s="86">
        <f t="shared" si="4"/>
        <v>44075</v>
      </c>
      <c r="B36" s="73">
        <v>21</v>
      </c>
      <c r="C36" s="66">
        <f t="shared" si="5"/>
        <v>23309.267</v>
      </c>
      <c r="D36" s="87">
        <f t="shared" si="0"/>
        <v>83.525000000000006</v>
      </c>
      <c r="E36" s="87">
        <f t="shared" si="1"/>
        <v>543.0082517912216</v>
      </c>
      <c r="F36" s="87">
        <f t="shared" si="3"/>
        <v>626.53300000000002</v>
      </c>
      <c r="G36" s="87">
        <f t="shared" si="2"/>
        <v>22766.258999999998</v>
      </c>
    </row>
    <row r="37" spans="1:7">
      <c r="A37" s="86">
        <f t="shared" si="4"/>
        <v>44105</v>
      </c>
      <c r="B37" s="73">
        <v>22</v>
      </c>
      <c r="C37" s="66">
        <f t="shared" si="5"/>
        <v>22766.258999999998</v>
      </c>
      <c r="D37" s="87">
        <f t="shared" si="0"/>
        <v>81.578999999999994</v>
      </c>
      <c r="E37" s="87">
        <f t="shared" si="1"/>
        <v>544.95403136014022</v>
      </c>
      <c r="F37" s="87">
        <f t="shared" si="3"/>
        <v>626.53300000000002</v>
      </c>
      <c r="G37" s="87">
        <f t="shared" si="2"/>
        <v>22221.305</v>
      </c>
    </row>
    <row r="38" spans="1:7">
      <c r="A38" s="86">
        <f t="shared" si="4"/>
        <v>44136</v>
      </c>
      <c r="B38" s="73">
        <v>23</v>
      </c>
      <c r="C38" s="66">
        <f t="shared" si="5"/>
        <v>22221.305</v>
      </c>
      <c r="D38" s="87">
        <f t="shared" si="0"/>
        <v>79.626000000000005</v>
      </c>
      <c r="E38" s="87">
        <f t="shared" si="1"/>
        <v>546.9067833058474</v>
      </c>
      <c r="F38" s="87">
        <f t="shared" si="3"/>
        <v>626.53300000000002</v>
      </c>
      <c r="G38" s="87">
        <f t="shared" si="2"/>
        <v>21674.398000000001</v>
      </c>
    </row>
    <row r="39" spans="1:7">
      <c r="A39" s="86">
        <f t="shared" si="4"/>
        <v>44166</v>
      </c>
      <c r="B39" s="73">
        <v>24</v>
      </c>
      <c r="C39" s="66">
        <f t="shared" si="5"/>
        <v>21674.398000000001</v>
      </c>
      <c r="D39" s="87">
        <f t="shared" si="0"/>
        <v>77.667000000000002</v>
      </c>
      <c r="E39" s="87">
        <f t="shared" si="1"/>
        <v>548.86653261269328</v>
      </c>
      <c r="F39" s="87">
        <f t="shared" si="3"/>
        <v>626.53300000000002</v>
      </c>
      <c r="G39" s="87">
        <f t="shared" si="2"/>
        <v>21125.530999999999</v>
      </c>
    </row>
    <row r="40" spans="1:7">
      <c r="A40" s="86">
        <f t="shared" si="4"/>
        <v>44197</v>
      </c>
      <c r="B40" s="73">
        <v>25</v>
      </c>
      <c r="C40" s="66">
        <f t="shared" si="5"/>
        <v>21125.530999999999</v>
      </c>
      <c r="D40" s="87">
        <f t="shared" si="0"/>
        <v>75.7</v>
      </c>
      <c r="E40" s="87">
        <f t="shared" si="1"/>
        <v>550.83330435455548</v>
      </c>
      <c r="F40" s="87">
        <f t="shared" si="3"/>
        <v>626.53300000000002</v>
      </c>
      <c r="G40" s="87">
        <f t="shared" si="2"/>
        <v>20574.698</v>
      </c>
    </row>
    <row r="41" spans="1:7">
      <c r="A41" s="86">
        <f t="shared" si="4"/>
        <v>44228</v>
      </c>
      <c r="B41" s="73">
        <v>26</v>
      </c>
      <c r="C41" s="66">
        <f t="shared" si="5"/>
        <v>20574.698</v>
      </c>
      <c r="D41" s="87">
        <f t="shared" si="0"/>
        <v>73.725999999999999</v>
      </c>
      <c r="E41" s="87">
        <f t="shared" si="1"/>
        <v>552.80712369515925</v>
      </c>
      <c r="F41" s="87">
        <f t="shared" si="3"/>
        <v>626.53300000000002</v>
      </c>
      <c r="G41" s="87">
        <f t="shared" si="2"/>
        <v>20021.891</v>
      </c>
    </row>
    <row r="42" spans="1:7">
      <c r="A42" s="86">
        <f t="shared" si="4"/>
        <v>44256</v>
      </c>
      <c r="B42" s="73">
        <v>27</v>
      </c>
      <c r="C42" s="66">
        <f t="shared" si="5"/>
        <v>20021.891</v>
      </c>
      <c r="D42" s="87">
        <f t="shared" si="0"/>
        <v>71.745000000000005</v>
      </c>
      <c r="E42" s="87">
        <f t="shared" si="1"/>
        <v>554.78801588840031</v>
      </c>
      <c r="F42" s="87">
        <f t="shared" si="3"/>
        <v>626.53300000000002</v>
      </c>
      <c r="G42" s="87">
        <f t="shared" si="2"/>
        <v>19467.102999999999</v>
      </c>
    </row>
    <row r="43" spans="1:7">
      <c r="A43" s="86">
        <f t="shared" si="4"/>
        <v>44287</v>
      </c>
      <c r="B43" s="73">
        <v>28</v>
      </c>
      <c r="C43" s="66">
        <f t="shared" si="5"/>
        <v>19467.102999999999</v>
      </c>
      <c r="D43" s="87">
        <f t="shared" si="0"/>
        <v>69.757000000000005</v>
      </c>
      <c r="E43" s="87">
        <f t="shared" si="1"/>
        <v>556.77600627866707</v>
      </c>
      <c r="F43" s="87">
        <f t="shared" si="3"/>
        <v>626.53300000000002</v>
      </c>
      <c r="G43" s="87">
        <f t="shared" si="2"/>
        <v>18910.327000000001</v>
      </c>
    </row>
    <row r="44" spans="1:7">
      <c r="A44" s="86">
        <f t="shared" si="4"/>
        <v>44317</v>
      </c>
      <c r="B44" s="73">
        <v>29</v>
      </c>
      <c r="C44" s="66">
        <f t="shared" si="5"/>
        <v>18910.327000000001</v>
      </c>
      <c r="D44" s="87">
        <f t="shared" si="0"/>
        <v>67.762</v>
      </c>
      <c r="E44" s="87">
        <f t="shared" si="1"/>
        <v>558.77112030116564</v>
      </c>
      <c r="F44" s="87">
        <f t="shared" si="3"/>
        <v>626.53300000000002</v>
      </c>
      <c r="G44" s="87">
        <f t="shared" si="2"/>
        <v>18351.556</v>
      </c>
    </row>
    <row r="45" spans="1:7">
      <c r="A45" s="86">
        <f t="shared" si="4"/>
        <v>44348</v>
      </c>
      <c r="B45" s="73">
        <v>30</v>
      </c>
      <c r="C45" s="66">
        <f t="shared" si="5"/>
        <v>18351.556</v>
      </c>
      <c r="D45" s="87">
        <f t="shared" si="0"/>
        <v>65.760000000000005</v>
      </c>
      <c r="E45" s="87">
        <f t="shared" si="1"/>
        <v>560.77338348224475</v>
      </c>
      <c r="F45" s="87">
        <f t="shared" si="3"/>
        <v>626.53300000000002</v>
      </c>
      <c r="G45" s="87">
        <f t="shared" si="2"/>
        <v>17790.782999999999</v>
      </c>
    </row>
    <row r="46" spans="1:7">
      <c r="A46" s="86">
        <f t="shared" si="4"/>
        <v>44378</v>
      </c>
      <c r="B46" s="73">
        <v>31</v>
      </c>
      <c r="C46" s="66">
        <f t="shared" si="5"/>
        <v>17790.782999999999</v>
      </c>
      <c r="D46" s="87">
        <f t="shared" si="0"/>
        <v>63.75</v>
      </c>
      <c r="E46" s="87">
        <f t="shared" si="1"/>
        <v>562.78282143972274</v>
      </c>
      <c r="F46" s="87">
        <f t="shared" si="3"/>
        <v>626.53300000000002</v>
      </c>
      <c r="G46" s="87">
        <f t="shared" si="2"/>
        <v>17228</v>
      </c>
    </row>
    <row r="47" spans="1:7">
      <c r="A47" s="86">
        <f t="shared" si="4"/>
        <v>44409</v>
      </c>
      <c r="B47" s="73">
        <v>32</v>
      </c>
      <c r="C47" s="66">
        <f t="shared" si="5"/>
        <v>17228</v>
      </c>
      <c r="D47" s="87">
        <f t="shared" si="0"/>
        <v>61.734000000000002</v>
      </c>
      <c r="E47" s="87">
        <f t="shared" si="1"/>
        <v>564.79945988321515</v>
      </c>
      <c r="F47" s="87">
        <f t="shared" si="3"/>
        <v>626.53300000000002</v>
      </c>
      <c r="G47" s="87">
        <f t="shared" si="2"/>
        <v>16663.201000000001</v>
      </c>
    </row>
    <row r="48" spans="1:7">
      <c r="A48" s="86">
        <f t="shared" si="4"/>
        <v>44440</v>
      </c>
      <c r="B48" s="73">
        <v>33</v>
      </c>
      <c r="C48" s="66">
        <f t="shared" si="5"/>
        <v>16663.201000000001</v>
      </c>
      <c r="D48" s="87">
        <f t="shared" si="0"/>
        <v>59.71</v>
      </c>
      <c r="E48" s="87">
        <f t="shared" si="1"/>
        <v>566.82332461446333</v>
      </c>
      <c r="F48" s="87">
        <f t="shared" si="3"/>
        <v>626.53300000000002</v>
      </c>
      <c r="G48" s="87">
        <f t="shared" si="2"/>
        <v>16096.378000000001</v>
      </c>
    </row>
    <row r="49" spans="1:7">
      <c r="A49" s="86">
        <f t="shared" si="4"/>
        <v>44470</v>
      </c>
      <c r="B49" s="73">
        <v>34</v>
      </c>
      <c r="C49" s="66">
        <f t="shared" si="5"/>
        <v>16096.378000000001</v>
      </c>
      <c r="D49" s="87">
        <f t="shared" si="0"/>
        <v>57.679000000000002</v>
      </c>
      <c r="E49" s="87">
        <f t="shared" si="1"/>
        <v>568.85444152766513</v>
      </c>
      <c r="F49" s="87">
        <f t="shared" si="3"/>
        <v>626.53300000000002</v>
      </c>
      <c r="G49" s="87">
        <f t="shared" si="2"/>
        <v>15527.523999999999</v>
      </c>
    </row>
    <row r="50" spans="1:7">
      <c r="A50" s="86">
        <f t="shared" si="4"/>
        <v>44501</v>
      </c>
      <c r="B50" s="73">
        <v>35</v>
      </c>
      <c r="C50" s="66">
        <f t="shared" si="5"/>
        <v>15527.523999999999</v>
      </c>
      <c r="D50" s="87">
        <f t="shared" si="0"/>
        <v>55.64</v>
      </c>
      <c r="E50" s="87">
        <f t="shared" si="1"/>
        <v>570.89283660980595</v>
      </c>
      <c r="F50" s="87">
        <f t="shared" si="3"/>
        <v>626.53300000000002</v>
      </c>
      <c r="G50" s="87">
        <f t="shared" si="2"/>
        <v>14956.630999999999</v>
      </c>
    </row>
    <row r="51" spans="1:7">
      <c r="A51" s="86">
        <f t="shared" si="4"/>
        <v>44531</v>
      </c>
      <c r="B51" s="73">
        <v>36</v>
      </c>
      <c r="C51" s="66">
        <f t="shared" si="5"/>
        <v>14956.630999999999</v>
      </c>
      <c r="D51" s="87">
        <f t="shared" si="0"/>
        <v>53.594999999999999</v>
      </c>
      <c r="E51" s="87">
        <f t="shared" si="1"/>
        <v>572.93853594099107</v>
      </c>
      <c r="F51" s="87">
        <f t="shared" si="3"/>
        <v>626.53300000000002</v>
      </c>
      <c r="G51" s="87">
        <f t="shared" si="2"/>
        <v>14383.691999999999</v>
      </c>
    </row>
    <row r="52" spans="1:7">
      <c r="A52" s="86">
        <f t="shared" si="4"/>
        <v>44562</v>
      </c>
      <c r="B52" s="73">
        <v>37</v>
      </c>
      <c r="C52" s="66">
        <f t="shared" si="5"/>
        <v>14383.691999999999</v>
      </c>
      <c r="D52" s="87">
        <f t="shared" si="0"/>
        <v>51.542000000000002</v>
      </c>
      <c r="E52" s="87">
        <f t="shared" si="1"/>
        <v>574.99156569477964</v>
      </c>
      <c r="F52" s="87">
        <f t="shared" si="3"/>
        <v>626.53300000000002</v>
      </c>
      <c r="G52" s="87">
        <f t="shared" si="2"/>
        <v>13808.7</v>
      </c>
    </row>
    <row r="53" spans="1:7">
      <c r="A53" s="86">
        <f t="shared" si="4"/>
        <v>44593</v>
      </c>
      <c r="B53" s="73">
        <v>38</v>
      </c>
      <c r="C53" s="66">
        <f t="shared" si="5"/>
        <v>13808.7</v>
      </c>
      <c r="D53" s="87">
        <f t="shared" si="0"/>
        <v>49.481000000000002</v>
      </c>
      <c r="E53" s="87">
        <f t="shared" si="1"/>
        <v>577.05195213851925</v>
      </c>
      <c r="F53" s="87">
        <f t="shared" si="3"/>
        <v>626.53300000000002</v>
      </c>
      <c r="G53" s="87">
        <f t="shared" si="2"/>
        <v>13231.647999999999</v>
      </c>
    </row>
    <row r="54" spans="1:7">
      <c r="A54" s="86">
        <f t="shared" si="4"/>
        <v>44621</v>
      </c>
      <c r="B54" s="73">
        <v>39</v>
      </c>
      <c r="C54" s="66">
        <f t="shared" si="5"/>
        <v>13231.647999999999</v>
      </c>
      <c r="D54" s="87">
        <f t="shared" si="0"/>
        <v>47.412999999999997</v>
      </c>
      <c r="E54" s="87">
        <f t="shared" si="1"/>
        <v>579.11972163368239</v>
      </c>
      <c r="F54" s="87">
        <f t="shared" si="3"/>
        <v>626.53300000000002</v>
      </c>
      <c r="G54" s="87">
        <f t="shared" si="2"/>
        <v>12652.528</v>
      </c>
    </row>
    <row r="55" spans="1:7">
      <c r="A55" s="86">
        <f t="shared" si="4"/>
        <v>44652</v>
      </c>
      <c r="B55" s="73">
        <v>40</v>
      </c>
      <c r="C55" s="66">
        <f t="shared" si="5"/>
        <v>12652.528</v>
      </c>
      <c r="D55" s="87">
        <f t="shared" si="0"/>
        <v>45.338000000000001</v>
      </c>
      <c r="E55" s="87">
        <f t="shared" si="1"/>
        <v>581.19490063620287</v>
      </c>
      <c r="F55" s="87">
        <f t="shared" si="3"/>
        <v>626.53300000000002</v>
      </c>
      <c r="G55" s="87">
        <f t="shared" si="2"/>
        <v>12071.333000000001</v>
      </c>
    </row>
    <row r="56" spans="1:7">
      <c r="A56" s="86">
        <f t="shared" si="4"/>
        <v>44682</v>
      </c>
      <c r="B56" s="73">
        <v>41</v>
      </c>
      <c r="C56" s="66">
        <f t="shared" si="5"/>
        <v>12071.333000000001</v>
      </c>
      <c r="D56" s="87">
        <f t="shared" si="0"/>
        <v>43.256</v>
      </c>
      <c r="E56" s="87">
        <f t="shared" si="1"/>
        <v>583.27751569681607</v>
      </c>
      <c r="F56" s="87">
        <f t="shared" si="3"/>
        <v>626.53300000000002</v>
      </c>
      <c r="G56" s="87">
        <f t="shared" si="2"/>
        <v>11488.055</v>
      </c>
    </row>
    <row r="57" spans="1:7">
      <c r="A57" s="86">
        <f t="shared" si="4"/>
        <v>44713</v>
      </c>
      <c r="B57" s="73">
        <v>42</v>
      </c>
      <c r="C57" s="66">
        <f t="shared" si="5"/>
        <v>11488.055</v>
      </c>
      <c r="D57" s="87">
        <f t="shared" si="0"/>
        <v>41.165999999999997</v>
      </c>
      <c r="E57" s="87">
        <f t="shared" si="1"/>
        <v>585.36759346139627</v>
      </c>
      <c r="F57" s="87">
        <f t="shared" si="3"/>
        <v>626.53300000000002</v>
      </c>
      <c r="G57" s="87">
        <f t="shared" si="2"/>
        <v>10902.687</v>
      </c>
    </row>
    <row r="58" spans="1:7">
      <c r="A58" s="86">
        <f t="shared" si="4"/>
        <v>44743</v>
      </c>
      <c r="B58" s="73">
        <v>43</v>
      </c>
      <c r="C58" s="66">
        <f t="shared" si="5"/>
        <v>10902.687</v>
      </c>
      <c r="D58" s="87">
        <f t="shared" si="0"/>
        <v>39.067999999999998</v>
      </c>
      <c r="E58" s="87">
        <f t="shared" si="1"/>
        <v>587.4651606712996</v>
      </c>
      <c r="F58" s="87">
        <f t="shared" si="3"/>
        <v>626.53300000000002</v>
      </c>
      <c r="G58" s="87">
        <f t="shared" si="2"/>
        <v>10315.222</v>
      </c>
    </row>
    <row r="59" spans="1:7">
      <c r="A59" s="86">
        <f t="shared" si="4"/>
        <v>44774</v>
      </c>
      <c r="B59" s="73">
        <v>44</v>
      </c>
      <c r="C59" s="66">
        <f t="shared" si="5"/>
        <v>10315.222</v>
      </c>
      <c r="D59" s="87">
        <f t="shared" si="0"/>
        <v>36.963000000000001</v>
      </c>
      <c r="E59" s="87">
        <f t="shared" si="1"/>
        <v>589.57024416370507</v>
      </c>
      <c r="F59" s="87">
        <f t="shared" si="3"/>
        <v>626.53300000000002</v>
      </c>
      <c r="G59" s="87">
        <f t="shared" si="2"/>
        <v>9725.652</v>
      </c>
    </row>
    <row r="60" spans="1:7">
      <c r="A60" s="86">
        <f t="shared" si="4"/>
        <v>44805</v>
      </c>
      <c r="B60" s="73">
        <v>45</v>
      </c>
      <c r="C60" s="66">
        <f t="shared" ref="C60:C75" si="6">G59</f>
        <v>9725.652</v>
      </c>
      <c r="D60" s="87">
        <f t="shared" ref="D60:D75" si="7">ROUND(C60*$E$12/12,3)</f>
        <v>34.85</v>
      </c>
      <c r="E60" s="87">
        <f t="shared" ref="E60:E75" si="8">PPMT($E$12/12,B60,$E$7,-$E$10,$E$11,0)</f>
        <v>591.68287087195836</v>
      </c>
      <c r="F60" s="87">
        <f t="shared" si="3"/>
        <v>626.53300000000002</v>
      </c>
      <c r="G60" s="87">
        <f t="shared" ref="G60:G75" si="9">ROUND(C60-E60,3)</f>
        <v>9133.9689999999991</v>
      </c>
    </row>
    <row r="61" spans="1:7">
      <c r="A61" s="86">
        <f t="shared" si="4"/>
        <v>44835</v>
      </c>
      <c r="B61" s="73">
        <v>46</v>
      </c>
      <c r="C61" s="66">
        <f t="shared" si="6"/>
        <v>9133.9689999999991</v>
      </c>
      <c r="D61" s="87">
        <f t="shared" si="7"/>
        <v>32.729999999999997</v>
      </c>
      <c r="E61" s="87">
        <f t="shared" si="8"/>
        <v>593.80306782591629</v>
      </c>
      <c r="F61" s="87">
        <f t="shared" si="3"/>
        <v>626.53300000000002</v>
      </c>
      <c r="G61" s="87">
        <f t="shared" si="9"/>
        <v>8540.1659999999993</v>
      </c>
    </row>
    <row r="62" spans="1:7">
      <c r="A62" s="86">
        <f t="shared" si="4"/>
        <v>44866</v>
      </c>
      <c r="B62" s="73">
        <v>47</v>
      </c>
      <c r="C62" s="66">
        <f t="shared" si="6"/>
        <v>8540.1659999999993</v>
      </c>
      <c r="D62" s="87">
        <f t="shared" si="7"/>
        <v>30.602</v>
      </c>
      <c r="E62" s="87">
        <f t="shared" si="8"/>
        <v>595.93086215229243</v>
      </c>
      <c r="F62" s="87">
        <f t="shared" si="3"/>
        <v>626.53300000000002</v>
      </c>
      <c r="G62" s="87">
        <f t="shared" si="9"/>
        <v>7944.2349999999997</v>
      </c>
    </row>
    <row r="63" spans="1:7">
      <c r="A63" s="86">
        <f t="shared" si="4"/>
        <v>44896</v>
      </c>
      <c r="B63" s="73">
        <v>48</v>
      </c>
      <c r="C63" s="66">
        <f t="shared" si="6"/>
        <v>7944.2349999999997</v>
      </c>
      <c r="D63" s="87">
        <f t="shared" si="7"/>
        <v>28.466999999999999</v>
      </c>
      <c r="E63" s="87">
        <f t="shared" si="8"/>
        <v>598.06628107500478</v>
      </c>
      <c r="F63" s="87">
        <f t="shared" si="3"/>
        <v>626.53300000000002</v>
      </c>
      <c r="G63" s="87">
        <f t="shared" si="9"/>
        <v>7346.1689999999999</v>
      </c>
    </row>
    <row r="64" spans="1:7">
      <c r="A64" s="86">
        <f t="shared" si="4"/>
        <v>44927</v>
      </c>
      <c r="B64" s="73">
        <v>49</v>
      </c>
      <c r="C64" s="66">
        <f t="shared" si="6"/>
        <v>7346.1689999999999</v>
      </c>
      <c r="D64" s="87">
        <f t="shared" si="7"/>
        <v>26.324000000000002</v>
      </c>
      <c r="E64" s="87">
        <f t="shared" si="8"/>
        <v>600.2093519155236</v>
      </c>
      <c r="F64" s="87">
        <f t="shared" si="3"/>
        <v>626.53300000000002</v>
      </c>
      <c r="G64" s="87">
        <f t="shared" si="9"/>
        <v>6745.96</v>
      </c>
    </row>
    <row r="65" spans="1:7">
      <c r="A65" s="86">
        <f t="shared" si="4"/>
        <v>44958</v>
      </c>
      <c r="B65" s="73">
        <v>50</v>
      </c>
      <c r="C65" s="66">
        <f t="shared" si="6"/>
        <v>6745.96</v>
      </c>
      <c r="D65" s="87">
        <f t="shared" si="7"/>
        <v>24.172999999999998</v>
      </c>
      <c r="E65" s="87">
        <f t="shared" si="8"/>
        <v>602.3601020932208</v>
      </c>
      <c r="F65" s="87">
        <f t="shared" si="3"/>
        <v>626.53300000000002</v>
      </c>
      <c r="G65" s="87">
        <f t="shared" si="9"/>
        <v>6143.6</v>
      </c>
    </row>
    <row r="66" spans="1:7">
      <c r="A66" s="86">
        <f t="shared" si="4"/>
        <v>44986</v>
      </c>
      <c r="B66" s="73">
        <v>51</v>
      </c>
      <c r="C66" s="66">
        <f t="shared" si="6"/>
        <v>6143.6</v>
      </c>
      <c r="D66" s="87">
        <f t="shared" si="7"/>
        <v>22.015000000000001</v>
      </c>
      <c r="E66" s="87">
        <f t="shared" si="8"/>
        <v>604.51855912572159</v>
      </c>
      <c r="F66" s="87">
        <f t="shared" si="3"/>
        <v>626.53300000000002</v>
      </c>
      <c r="G66" s="87">
        <f t="shared" si="9"/>
        <v>5539.0810000000001</v>
      </c>
    </row>
    <row r="67" spans="1:7">
      <c r="A67" s="86">
        <f t="shared" si="4"/>
        <v>45017</v>
      </c>
      <c r="B67" s="73">
        <v>52</v>
      </c>
      <c r="C67" s="66">
        <f t="shared" si="6"/>
        <v>5539.0810000000001</v>
      </c>
      <c r="D67" s="87">
        <f t="shared" si="7"/>
        <v>19.847999999999999</v>
      </c>
      <c r="E67" s="87">
        <f t="shared" si="8"/>
        <v>606.68475062925552</v>
      </c>
      <c r="F67" s="87">
        <f t="shared" si="3"/>
        <v>626.53300000000002</v>
      </c>
      <c r="G67" s="87">
        <f t="shared" si="9"/>
        <v>4932.3959999999997</v>
      </c>
    </row>
    <row r="68" spans="1:7">
      <c r="A68" s="86">
        <f t="shared" si="4"/>
        <v>45047</v>
      </c>
      <c r="B68" s="73">
        <v>53</v>
      </c>
      <c r="C68" s="66">
        <f t="shared" si="6"/>
        <v>4932.3959999999997</v>
      </c>
      <c r="D68" s="87">
        <f t="shared" si="7"/>
        <v>17.673999999999999</v>
      </c>
      <c r="E68" s="87">
        <f t="shared" si="8"/>
        <v>608.85870431901026</v>
      </c>
      <c r="F68" s="87">
        <f t="shared" si="3"/>
        <v>626.53300000000002</v>
      </c>
      <c r="G68" s="87">
        <f t="shared" si="9"/>
        <v>4323.5370000000003</v>
      </c>
    </row>
    <row r="69" spans="1:7">
      <c r="A69" s="86">
        <f t="shared" si="4"/>
        <v>45078</v>
      </c>
      <c r="B69" s="73">
        <v>54</v>
      </c>
      <c r="C69" s="66">
        <f t="shared" si="6"/>
        <v>4323.5370000000003</v>
      </c>
      <c r="D69" s="87">
        <f t="shared" si="7"/>
        <v>15.493</v>
      </c>
      <c r="E69" s="87">
        <f t="shared" si="8"/>
        <v>611.04044800948668</v>
      </c>
      <c r="F69" s="87">
        <f t="shared" si="3"/>
        <v>626.53300000000002</v>
      </c>
      <c r="G69" s="87">
        <f t="shared" si="9"/>
        <v>3712.4969999999998</v>
      </c>
    </row>
    <row r="70" spans="1:7">
      <c r="A70" s="86">
        <f t="shared" si="4"/>
        <v>45108</v>
      </c>
      <c r="B70" s="73">
        <v>55</v>
      </c>
      <c r="C70" s="66">
        <f t="shared" si="6"/>
        <v>3712.4969999999998</v>
      </c>
      <c r="D70" s="87">
        <f t="shared" si="7"/>
        <v>13.303000000000001</v>
      </c>
      <c r="E70" s="87">
        <f t="shared" si="8"/>
        <v>613.230009614854</v>
      </c>
      <c r="F70" s="87">
        <f t="shared" si="3"/>
        <v>626.53300000000002</v>
      </c>
      <c r="G70" s="87">
        <f t="shared" si="9"/>
        <v>3099.2669999999998</v>
      </c>
    </row>
    <row r="71" spans="1:7">
      <c r="A71" s="86">
        <f t="shared" si="4"/>
        <v>45139</v>
      </c>
      <c r="B71" s="73">
        <v>56</v>
      </c>
      <c r="C71" s="66">
        <f t="shared" si="6"/>
        <v>3099.2669999999998</v>
      </c>
      <c r="D71" s="87">
        <f t="shared" si="7"/>
        <v>11.106</v>
      </c>
      <c r="E71" s="87">
        <f t="shared" si="8"/>
        <v>615.4274171493073</v>
      </c>
      <c r="F71" s="87">
        <f t="shared" si="3"/>
        <v>626.53300000000002</v>
      </c>
      <c r="G71" s="87">
        <f t="shared" si="9"/>
        <v>2483.84</v>
      </c>
    </row>
    <row r="72" spans="1:7">
      <c r="A72" s="86">
        <f t="shared" si="4"/>
        <v>45170</v>
      </c>
      <c r="B72" s="73">
        <v>57</v>
      </c>
      <c r="C72" s="66">
        <f t="shared" si="6"/>
        <v>2483.84</v>
      </c>
      <c r="D72" s="87">
        <f t="shared" si="7"/>
        <v>8.9</v>
      </c>
      <c r="E72" s="87">
        <f t="shared" si="8"/>
        <v>617.63269872742569</v>
      </c>
      <c r="F72" s="87">
        <f t="shared" si="3"/>
        <v>626.53300000000002</v>
      </c>
      <c r="G72" s="87">
        <f t="shared" si="9"/>
        <v>1866.2070000000001</v>
      </c>
    </row>
    <row r="73" spans="1:7">
      <c r="A73" s="86">
        <f t="shared" si="4"/>
        <v>45200</v>
      </c>
      <c r="B73" s="73">
        <v>58</v>
      </c>
      <c r="C73" s="66">
        <f t="shared" si="6"/>
        <v>1866.2070000000001</v>
      </c>
      <c r="D73" s="87">
        <f t="shared" si="7"/>
        <v>6.6870000000000003</v>
      </c>
      <c r="E73" s="87">
        <f t="shared" si="8"/>
        <v>619.8458825645323</v>
      </c>
      <c r="F73" s="87">
        <f t="shared" si="3"/>
        <v>626.53300000000002</v>
      </c>
      <c r="G73" s="87">
        <f t="shared" si="9"/>
        <v>1246.3610000000001</v>
      </c>
    </row>
    <row r="74" spans="1:7">
      <c r="A74" s="86">
        <f t="shared" si="4"/>
        <v>45231</v>
      </c>
      <c r="B74" s="73">
        <v>59</v>
      </c>
      <c r="C74" s="66">
        <f t="shared" si="6"/>
        <v>1246.3610000000001</v>
      </c>
      <c r="D74" s="87">
        <f t="shared" si="7"/>
        <v>4.4660000000000002</v>
      </c>
      <c r="E74" s="87">
        <f t="shared" si="8"/>
        <v>622.06699697705517</v>
      </c>
      <c r="F74" s="87">
        <f t="shared" si="3"/>
        <v>626.53300000000002</v>
      </c>
      <c r="G74" s="87">
        <f t="shared" si="9"/>
        <v>624.29399999999998</v>
      </c>
    </row>
    <row r="75" spans="1:7">
      <c r="A75" s="86">
        <f t="shared" si="4"/>
        <v>45261</v>
      </c>
      <c r="B75" s="73">
        <v>60</v>
      </c>
      <c r="C75" s="66">
        <f t="shared" si="6"/>
        <v>624.29399999999998</v>
      </c>
      <c r="D75" s="87">
        <f t="shared" si="7"/>
        <v>2.2370000000000001</v>
      </c>
      <c r="E75" s="87">
        <f t="shared" si="8"/>
        <v>624.29607038288952</v>
      </c>
      <c r="F75" s="87">
        <f t="shared" si="3"/>
        <v>626.53300000000002</v>
      </c>
      <c r="G75" s="87">
        <f t="shared" si="9"/>
        <v>-2E-3</v>
      </c>
    </row>
    <row r="76" spans="1:7">
      <c r="A76" s="86"/>
      <c r="B76" s="73"/>
      <c r="C76" s="66"/>
      <c r="D76" s="87"/>
      <c r="E76" s="87"/>
      <c r="F76" s="87"/>
      <c r="G76" s="87"/>
    </row>
    <row r="77" spans="1:7">
      <c r="A77" s="86"/>
      <c r="B77" s="73"/>
      <c r="C77" s="66"/>
      <c r="D77" s="87"/>
      <c r="E77" s="87"/>
      <c r="F77" s="87"/>
      <c r="G77" s="87"/>
    </row>
    <row r="78" spans="1:7">
      <c r="A78" s="86"/>
      <c r="B78" s="73"/>
      <c r="C78" s="66"/>
      <c r="D78" s="87"/>
      <c r="E78" s="87"/>
      <c r="F78" s="87"/>
      <c r="G78" s="87"/>
    </row>
    <row r="79" spans="1:7">
      <c r="A79" s="86"/>
      <c r="B79" s="73"/>
      <c r="C79" s="66"/>
      <c r="D79" s="87"/>
      <c r="E79" s="87"/>
      <c r="F79" s="87"/>
      <c r="G79" s="87"/>
    </row>
    <row r="80" spans="1:7">
      <c r="A80" s="86"/>
      <c r="B80" s="73"/>
      <c r="C80" s="66"/>
      <c r="D80" s="87"/>
      <c r="E80" s="87"/>
      <c r="F80" s="87"/>
      <c r="G80" s="87"/>
    </row>
    <row r="81" spans="1:7">
      <c r="A81" s="86"/>
      <c r="B81" s="73"/>
      <c r="C81" s="66"/>
      <c r="D81" s="87"/>
      <c r="E81" s="87"/>
      <c r="F81" s="87"/>
      <c r="G81" s="87"/>
    </row>
    <row r="82" spans="1:7">
      <c r="A82" s="86"/>
      <c r="B82" s="73"/>
      <c r="C82" s="66"/>
      <c r="D82" s="87"/>
      <c r="E82" s="87"/>
      <c r="F82" s="87"/>
      <c r="G82" s="87"/>
    </row>
    <row r="83" spans="1:7">
      <c r="A83" s="86"/>
      <c r="B83" s="73"/>
      <c r="C83" s="66"/>
      <c r="D83" s="87"/>
      <c r="E83" s="87"/>
      <c r="F83" s="87"/>
      <c r="G83" s="87"/>
    </row>
    <row r="84" spans="1:7">
      <c r="A84" s="86"/>
      <c r="B84" s="73"/>
      <c r="C84" s="66"/>
      <c r="D84" s="87"/>
      <c r="E84" s="87"/>
      <c r="F84" s="87"/>
      <c r="G84" s="87"/>
    </row>
    <row r="85" spans="1:7">
      <c r="A85" s="86"/>
      <c r="B85" s="73"/>
      <c r="C85" s="66"/>
      <c r="D85" s="87"/>
      <c r="E85" s="87"/>
      <c r="F85" s="87"/>
      <c r="G85" s="87"/>
    </row>
    <row r="86" spans="1:7">
      <c r="A86" s="86"/>
      <c r="B86" s="73"/>
      <c r="C86" s="66"/>
      <c r="D86" s="87"/>
      <c r="E86" s="87"/>
      <c r="F86" s="87"/>
      <c r="G86" s="87"/>
    </row>
    <row r="87" spans="1:7">
      <c r="A87" s="86"/>
      <c r="B87" s="73"/>
      <c r="C87" s="66"/>
      <c r="D87" s="87"/>
      <c r="E87" s="87"/>
      <c r="F87" s="87"/>
      <c r="G87" s="87"/>
    </row>
    <row r="88" spans="1:7">
      <c r="A88" s="86"/>
      <c r="B88" s="73"/>
      <c r="C88" s="66"/>
      <c r="D88" s="87"/>
      <c r="E88" s="87"/>
      <c r="F88" s="87"/>
      <c r="G88" s="87"/>
    </row>
    <row r="89" spans="1:7">
      <c r="A89" s="86"/>
      <c r="B89" s="73"/>
      <c r="C89" s="66"/>
      <c r="D89" s="87"/>
      <c r="E89" s="87"/>
      <c r="F89" s="87"/>
      <c r="G89" s="87"/>
    </row>
    <row r="90" spans="1:7">
      <c r="A90" s="86"/>
      <c r="B90" s="73"/>
      <c r="C90" s="66"/>
      <c r="D90" s="87"/>
      <c r="E90" s="87"/>
      <c r="F90" s="87"/>
      <c r="G90" s="87"/>
    </row>
    <row r="91" spans="1:7">
      <c r="A91" s="86"/>
      <c r="B91" s="73"/>
      <c r="C91" s="66"/>
      <c r="D91" s="87"/>
      <c r="E91" s="87"/>
      <c r="F91" s="87"/>
      <c r="G91" s="87"/>
    </row>
    <row r="92" spans="1:7">
      <c r="A92" s="86"/>
      <c r="B92" s="73"/>
      <c r="C92" s="66"/>
      <c r="D92" s="87"/>
      <c r="E92" s="87"/>
      <c r="F92" s="87"/>
      <c r="G92" s="87"/>
    </row>
    <row r="93" spans="1:7">
      <c r="A93" s="86"/>
      <c r="B93" s="73"/>
      <c r="C93" s="66"/>
      <c r="D93" s="87"/>
      <c r="E93" s="87"/>
      <c r="F93" s="87"/>
      <c r="G93" s="87"/>
    </row>
    <row r="94" spans="1:7">
      <c r="A94" s="86"/>
      <c r="B94" s="73"/>
      <c r="C94" s="66"/>
      <c r="D94" s="87"/>
      <c r="E94" s="87"/>
      <c r="F94" s="87"/>
      <c r="G94" s="87"/>
    </row>
    <row r="95" spans="1:7">
      <c r="A95" s="86"/>
      <c r="B95" s="73"/>
      <c r="C95" s="66"/>
      <c r="D95" s="87"/>
      <c r="E95" s="87"/>
      <c r="F95" s="87"/>
      <c r="G95" s="87"/>
    </row>
    <row r="96" spans="1:7">
      <c r="A96" s="86"/>
      <c r="B96" s="73"/>
      <c r="C96" s="66"/>
      <c r="D96" s="87"/>
      <c r="E96" s="87"/>
      <c r="F96" s="87"/>
      <c r="G96" s="87"/>
    </row>
    <row r="97" spans="1:7">
      <c r="A97" s="86"/>
      <c r="B97" s="73"/>
      <c r="C97" s="66"/>
      <c r="D97" s="87"/>
      <c r="E97" s="87"/>
      <c r="F97" s="87"/>
      <c r="G97" s="87"/>
    </row>
    <row r="98" spans="1:7">
      <c r="A98" s="86"/>
      <c r="B98" s="73"/>
      <c r="C98" s="66"/>
      <c r="D98" s="87"/>
      <c r="E98" s="87"/>
      <c r="F98" s="87"/>
      <c r="G98" s="87"/>
    </row>
    <row r="99" spans="1:7">
      <c r="A99" s="86"/>
      <c r="B99" s="73"/>
      <c r="C99" s="66"/>
      <c r="D99" s="87"/>
      <c r="E99" s="87"/>
      <c r="F99" s="87"/>
      <c r="G99" s="87"/>
    </row>
    <row r="100" spans="1:7">
      <c r="A100" s="86"/>
      <c r="B100" s="73"/>
      <c r="C100" s="66"/>
      <c r="D100" s="87"/>
      <c r="E100" s="87"/>
      <c r="F100" s="87"/>
      <c r="G100" s="87"/>
    </row>
    <row r="101" spans="1:7">
      <c r="A101" s="86"/>
      <c r="B101" s="73"/>
      <c r="C101" s="66"/>
      <c r="D101" s="87"/>
      <c r="E101" s="87"/>
      <c r="F101" s="87"/>
      <c r="G101" s="87"/>
    </row>
    <row r="102" spans="1:7">
      <c r="A102" s="86"/>
      <c r="B102" s="73"/>
      <c r="C102" s="66"/>
      <c r="D102" s="87"/>
      <c r="E102" s="87"/>
      <c r="F102" s="87"/>
      <c r="G102" s="87"/>
    </row>
    <row r="103" spans="1:7">
      <c r="A103" s="86"/>
      <c r="B103" s="73"/>
      <c r="C103" s="66"/>
      <c r="D103" s="87"/>
      <c r="E103" s="87"/>
      <c r="F103" s="87"/>
      <c r="G103" s="87"/>
    </row>
    <row r="104" spans="1:7">
      <c r="A104" s="86"/>
      <c r="B104" s="73"/>
      <c r="C104" s="66"/>
      <c r="D104" s="87"/>
      <c r="E104" s="87"/>
      <c r="F104" s="87"/>
      <c r="G104" s="87"/>
    </row>
    <row r="105" spans="1:7">
      <c r="A105" s="86"/>
      <c r="B105" s="73"/>
      <c r="C105" s="66"/>
      <c r="D105" s="87"/>
      <c r="E105" s="87"/>
      <c r="F105" s="87"/>
      <c r="G105" s="87"/>
    </row>
    <row r="106" spans="1:7">
      <c r="A106" s="86"/>
      <c r="B106" s="73"/>
      <c r="C106" s="66"/>
      <c r="D106" s="87"/>
      <c r="E106" s="87"/>
      <c r="F106" s="87"/>
      <c r="G106" s="87"/>
    </row>
    <row r="107" spans="1:7">
      <c r="A107" s="86"/>
      <c r="B107" s="73"/>
      <c r="C107" s="66"/>
      <c r="D107" s="87"/>
      <c r="E107" s="87"/>
      <c r="F107" s="87"/>
      <c r="G107" s="87"/>
    </row>
    <row r="108" spans="1:7">
      <c r="A108" s="86"/>
      <c r="B108" s="73"/>
      <c r="C108" s="66"/>
      <c r="D108" s="87"/>
      <c r="E108" s="87"/>
      <c r="F108" s="87"/>
      <c r="G108" s="87"/>
    </row>
    <row r="109" spans="1:7">
      <c r="A109" s="86"/>
      <c r="B109" s="73"/>
      <c r="C109" s="66"/>
      <c r="D109" s="87"/>
      <c r="E109" s="87"/>
      <c r="F109" s="87"/>
      <c r="G109" s="87"/>
    </row>
    <row r="110" spans="1:7">
      <c r="A110" s="86"/>
      <c r="B110" s="73"/>
      <c r="C110" s="66"/>
      <c r="D110" s="87"/>
      <c r="E110" s="87"/>
      <c r="F110" s="87"/>
      <c r="G110" s="87"/>
    </row>
    <row r="111" spans="1:7">
      <c r="A111" s="86"/>
      <c r="B111" s="73"/>
      <c r="C111" s="66"/>
      <c r="D111" s="87"/>
      <c r="E111" s="87"/>
      <c r="F111" s="87"/>
      <c r="G111" s="87"/>
    </row>
    <row r="112" spans="1:7">
      <c r="A112" s="86"/>
      <c r="B112" s="73"/>
      <c r="C112" s="66"/>
      <c r="D112" s="87"/>
      <c r="E112" s="87"/>
      <c r="F112" s="87"/>
      <c r="G112" s="87"/>
    </row>
    <row r="113" spans="1:7">
      <c r="A113" s="86"/>
      <c r="B113" s="73"/>
      <c r="C113" s="66"/>
      <c r="D113" s="87"/>
      <c r="E113" s="87"/>
      <c r="F113" s="87"/>
      <c r="G113" s="87"/>
    </row>
    <row r="114" spans="1:7">
      <c r="A114" s="86"/>
      <c r="B114" s="73"/>
      <c r="C114" s="66"/>
      <c r="D114" s="87"/>
      <c r="E114" s="87"/>
      <c r="F114" s="87"/>
      <c r="G114" s="87"/>
    </row>
    <row r="115" spans="1:7">
      <c r="A115" s="86"/>
      <c r="B115" s="73"/>
      <c r="C115" s="66"/>
      <c r="D115" s="87"/>
      <c r="E115" s="87"/>
      <c r="F115" s="87"/>
      <c r="G115" s="87"/>
    </row>
    <row r="116" spans="1:7">
      <c r="A116" s="86"/>
      <c r="B116" s="73"/>
      <c r="C116" s="66"/>
      <c r="D116" s="87"/>
      <c r="E116" s="87"/>
      <c r="F116" s="87"/>
      <c r="G116" s="8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72B8-731D-4E85-B335-376F3B02D52F}">
  <dimension ref="A1:M134"/>
  <sheetViews>
    <sheetView workbookViewId="0">
      <selection activeCell="J22" sqref="J22"/>
    </sheetView>
  </sheetViews>
  <sheetFormatPr defaultRowHeight="15"/>
  <cols>
    <col min="1" max="1" width="9.140625" style="74" customWidth="1"/>
    <col min="2" max="2" width="7.85546875" style="74" customWidth="1"/>
    <col min="3" max="3" width="14.7109375" style="74" customWidth="1"/>
    <col min="4" max="4" width="14.28515625" style="74" customWidth="1"/>
    <col min="5" max="7" width="14.7109375" style="74" customWidth="1"/>
    <col min="8" max="257" width="9.140625" style="74"/>
    <col min="258" max="258" width="7.85546875" style="74" customWidth="1"/>
    <col min="259" max="259" width="14.7109375" style="74" customWidth="1"/>
    <col min="260" max="260" width="14.28515625" style="74" customWidth="1"/>
    <col min="261" max="263" width="14.7109375" style="74" customWidth="1"/>
    <col min="264" max="513" width="9.140625" style="74"/>
    <col min="514" max="514" width="7.85546875" style="74" customWidth="1"/>
    <col min="515" max="515" width="14.7109375" style="74" customWidth="1"/>
    <col min="516" max="516" width="14.28515625" style="74" customWidth="1"/>
    <col min="517" max="519" width="14.7109375" style="74" customWidth="1"/>
    <col min="520" max="769" width="9.140625" style="74"/>
    <col min="770" max="770" width="7.85546875" style="74" customWidth="1"/>
    <col min="771" max="771" width="14.7109375" style="74" customWidth="1"/>
    <col min="772" max="772" width="14.28515625" style="74" customWidth="1"/>
    <col min="773" max="775" width="14.7109375" style="74" customWidth="1"/>
    <col min="776" max="1025" width="9.140625" style="74"/>
    <col min="1026" max="1026" width="7.85546875" style="74" customWidth="1"/>
    <col min="1027" max="1027" width="14.7109375" style="74" customWidth="1"/>
    <col min="1028" max="1028" width="14.28515625" style="74" customWidth="1"/>
    <col min="1029" max="1031" width="14.7109375" style="74" customWidth="1"/>
    <col min="1032" max="1281" width="9.140625" style="74"/>
    <col min="1282" max="1282" width="7.85546875" style="74" customWidth="1"/>
    <col min="1283" max="1283" width="14.7109375" style="74" customWidth="1"/>
    <col min="1284" max="1284" width="14.28515625" style="74" customWidth="1"/>
    <col min="1285" max="1287" width="14.7109375" style="74" customWidth="1"/>
    <col min="1288" max="1537" width="9.140625" style="74"/>
    <col min="1538" max="1538" width="7.85546875" style="74" customWidth="1"/>
    <col min="1539" max="1539" width="14.7109375" style="74" customWidth="1"/>
    <col min="1540" max="1540" width="14.28515625" style="74" customWidth="1"/>
    <col min="1541" max="1543" width="14.7109375" style="74" customWidth="1"/>
    <col min="1544" max="1793" width="9.140625" style="74"/>
    <col min="1794" max="1794" width="7.85546875" style="74" customWidth="1"/>
    <col min="1795" max="1795" width="14.7109375" style="74" customWidth="1"/>
    <col min="1796" max="1796" width="14.28515625" style="74" customWidth="1"/>
    <col min="1797" max="1799" width="14.7109375" style="74" customWidth="1"/>
    <col min="1800" max="2049" width="9.140625" style="74"/>
    <col min="2050" max="2050" width="7.85546875" style="74" customWidth="1"/>
    <col min="2051" max="2051" width="14.7109375" style="74" customWidth="1"/>
    <col min="2052" max="2052" width="14.28515625" style="74" customWidth="1"/>
    <col min="2053" max="2055" width="14.7109375" style="74" customWidth="1"/>
    <col min="2056" max="2305" width="9.140625" style="74"/>
    <col min="2306" max="2306" width="7.85546875" style="74" customWidth="1"/>
    <col min="2307" max="2307" width="14.7109375" style="74" customWidth="1"/>
    <col min="2308" max="2308" width="14.28515625" style="74" customWidth="1"/>
    <col min="2309" max="2311" width="14.7109375" style="74" customWidth="1"/>
    <col min="2312" max="2561" width="9.140625" style="74"/>
    <col min="2562" max="2562" width="7.85546875" style="74" customWidth="1"/>
    <col min="2563" max="2563" width="14.7109375" style="74" customWidth="1"/>
    <col min="2564" max="2564" width="14.28515625" style="74" customWidth="1"/>
    <col min="2565" max="2567" width="14.7109375" style="74" customWidth="1"/>
    <col min="2568" max="2817" width="9.140625" style="74"/>
    <col min="2818" max="2818" width="7.85546875" style="74" customWidth="1"/>
    <col min="2819" max="2819" width="14.7109375" style="74" customWidth="1"/>
    <col min="2820" max="2820" width="14.28515625" style="74" customWidth="1"/>
    <col min="2821" max="2823" width="14.7109375" style="74" customWidth="1"/>
    <col min="2824" max="3073" width="9.140625" style="74"/>
    <col min="3074" max="3074" width="7.85546875" style="74" customWidth="1"/>
    <col min="3075" max="3075" width="14.7109375" style="74" customWidth="1"/>
    <col min="3076" max="3076" width="14.28515625" style="74" customWidth="1"/>
    <col min="3077" max="3079" width="14.7109375" style="74" customWidth="1"/>
    <col min="3080" max="3329" width="9.140625" style="74"/>
    <col min="3330" max="3330" width="7.85546875" style="74" customWidth="1"/>
    <col min="3331" max="3331" width="14.7109375" style="74" customWidth="1"/>
    <col min="3332" max="3332" width="14.28515625" style="74" customWidth="1"/>
    <col min="3333" max="3335" width="14.7109375" style="74" customWidth="1"/>
    <col min="3336" max="3585" width="9.140625" style="74"/>
    <col min="3586" max="3586" width="7.85546875" style="74" customWidth="1"/>
    <col min="3587" max="3587" width="14.7109375" style="74" customWidth="1"/>
    <col min="3588" max="3588" width="14.28515625" style="74" customWidth="1"/>
    <col min="3589" max="3591" width="14.7109375" style="74" customWidth="1"/>
    <col min="3592" max="3841" width="9.140625" style="74"/>
    <col min="3842" max="3842" width="7.85546875" style="74" customWidth="1"/>
    <col min="3843" max="3843" width="14.7109375" style="74" customWidth="1"/>
    <col min="3844" max="3844" width="14.28515625" style="74" customWidth="1"/>
    <col min="3845" max="3847" width="14.7109375" style="74" customWidth="1"/>
    <col min="3848" max="4097" width="9.140625" style="74"/>
    <col min="4098" max="4098" width="7.85546875" style="74" customWidth="1"/>
    <col min="4099" max="4099" width="14.7109375" style="74" customWidth="1"/>
    <col min="4100" max="4100" width="14.28515625" style="74" customWidth="1"/>
    <col min="4101" max="4103" width="14.7109375" style="74" customWidth="1"/>
    <col min="4104" max="4353" width="9.140625" style="74"/>
    <col min="4354" max="4354" width="7.85546875" style="74" customWidth="1"/>
    <col min="4355" max="4355" width="14.7109375" style="74" customWidth="1"/>
    <col min="4356" max="4356" width="14.28515625" style="74" customWidth="1"/>
    <col min="4357" max="4359" width="14.7109375" style="74" customWidth="1"/>
    <col min="4360" max="4609" width="9.140625" style="74"/>
    <col min="4610" max="4610" width="7.85546875" style="74" customWidth="1"/>
    <col min="4611" max="4611" width="14.7109375" style="74" customWidth="1"/>
    <col min="4612" max="4612" width="14.28515625" style="74" customWidth="1"/>
    <col min="4613" max="4615" width="14.7109375" style="74" customWidth="1"/>
    <col min="4616" max="4865" width="9.140625" style="74"/>
    <col min="4866" max="4866" width="7.85546875" style="74" customWidth="1"/>
    <col min="4867" max="4867" width="14.7109375" style="74" customWidth="1"/>
    <col min="4868" max="4868" width="14.28515625" style="74" customWidth="1"/>
    <col min="4869" max="4871" width="14.7109375" style="74" customWidth="1"/>
    <col min="4872" max="5121" width="9.140625" style="74"/>
    <col min="5122" max="5122" width="7.85546875" style="74" customWidth="1"/>
    <col min="5123" max="5123" width="14.7109375" style="74" customWidth="1"/>
    <col min="5124" max="5124" width="14.28515625" style="74" customWidth="1"/>
    <col min="5125" max="5127" width="14.7109375" style="74" customWidth="1"/>
    <col min="5128" max="5377" width="9.140625" style="74"/>
    <col min="5378" max="5378" width="7.85546875" style="74" customWidth="1"/>
    <col min="5379" max="5379" width="14.7109375" style="74" customWidth="1"/>
    <col min="5380" max="5380" width="14.28515625" style="74" customWidth="1"/>
    <col min="5381" max="5383" width="14.7109375" style="74" customWidth="1"/>
    <col min="5384" max="5633" width="9.140625" style="74"/>
    <col min="5634" max="5634" width="7.85546875" style="74" customWidth="1"/>
    <col min="5635" max="5635" width="14.7109375" style="74" customWidth="1"/>
    <col min="5636" max="5636" width="14.28515625" style="74" customWidth="1"/>
    <col min="5637" max="5639" width="14.7109375" style="74" customWidth="1"/>
    <col min="5640" max="5889" width="9.140625" style="74"/>
    <col min="5890" max="5890" width="7.85546875" style="74" customWidth="1"/>
    <col min="5891" max="5891" width="14.7109375" style="74" customWidth="1"/>
    <col min="5892" max="5892" width="14.28515625" style="74" customWidth="1"/>
    <col min="5893" max="5895" width="14.7109375" style="74" customWidth="1"/>
    <col min="5896" max="6145" width="9.140625" style="74"/>
    <col min="6146" max="6146" width="7.85546875" style="74" customWidth="1"/>
    <col min="6147" max="6147" width="14.7109375" style="74" customWidth="1"/>
    <col min="6148" max="6148" width="14.28515625" style="74" customWidth="1"/>
    <col min="6149" max="6151" width="14.7109375" style="74" customWidth="1"/>
    <col min="6152" max="6401" width="9.140625" style="74"/>
    <col min="6402" max="6402" width="7.85546875" style="74" customWidth="1"/>
    <col min="6403" max="6403" width="14.7109375" style="74" customWidth="1"/>
    <col min="6404" max="6404" width="14.28515625" style="74" customWidth="1"/>
    <col min="6405" max="6407" width="14.7109375" style="74" customWidth="1"/>
    <col min="6408" max="6657" width="9.140625" style="74"/>
    <col min="6658" max="6658" width="7.85546875" style="74" customWidth="1"/>
    <col min="6659" max="6659" width="14.7109375" style="74" customWidth="1"/>
    <col min="6660" max="6660" width="14.28515625" style="74" customWidth="1"/>
    <col min="6661" max="6663" width="14.7109375" style="74" customWidth="1"/>
    <col min="6664" max="6913" width="9.140625" style="74"/>
    <col min="6914" max="6914" width="7.85546875" style="74" customWidth="1"/>
    <col min="6915" max="6915" width="14.7109375" style="74" customWidth="1"/>
    <col min="6916" max="6916" width="14.28515625" style="74" customWidth="1"/>
    <col min="6917" max="6919" width="14.7109375" style="74" customWidth="1"/>
    <col min="6920" max="7169" width="9.140625" style="74"/>
    <col min="7170" max="7170" width="7.85546875" style="74" customWidth="1"/>
    <col min="7171" max="7171" width="14.7109375" style="74" customWidth="1"/>
    <col min="7172" max="7172" width="14.28515625" style="74" customWidth="1"/>
    <col min="7173" max="7175" width="14.7109375" style="74" customWidth="1"/>
    <col min="7176" max="7425" width="9.140625" style="74"/>
    <col min="7426" max="7426" width="7.85546875" style="74" customWidth="1"/>
    <col min="7427" max="7427" width="14.7109375" style="74" customWidth="1"/>
    <col min="7428" max="7428" width="14.28515625" style="74" customWidth="1"/>
    <col min="7429" max="7431" width="14.7109375" style="74" customWidth="1"/>
    <col min="7432" max="7681" width="9.140625" style="74"/>
    <col min="7682" max="7682" width="7.85546875" style="74" customWidth="1"/>
    <col min="7683" max="7683" width="14.7109375" style="74" customWidth="1"/>
    <col min="7684" max="7684" width="14.28515625" style="74" customWidth="1"/>
    <col min="7685" max="7687" width="14.7109375" style="74" customWidth="1"/>
    <col min="7688" max="7937" width="9.140625" style="74"/>
    <col min="7938" max="7938" width="7.85546875" style="74" customWidth="1"/>
    <col min="7939" max="7939" width="14.7109375" style="74" customWidth="1"/>
    <col min="7940" max="7940" width="14.28515625" style="74" customWidth="1"/>
    <col min="7941" max="7943" width="14.7109375" style="74" customWidth="1"/>
    <col min="7944" max="8193" width="9.140625" style="74"/>
    <col min="8194" max="8194" width="7.85546875" style="74" customWidth="1"/>
    <col min="8195" max="8195" width="14.7109375" style="74" customWidth="1"/>
    <col min="8196" max="8196" width="14.28515625" style="74" customWidth="1"/>
    <col min="8197" max="8199" width="14.7109375" style="74" customWidth="1"/>
    <col min="8200" max="8449" width="9.140625" style="74"/>
    <col min="8450" max="8450" width="7.85546875" style="74" customWidth="1"/>
    <col min="8451" max="8451" width="14.7109375" style="74" customWidth="1"/>
    <col min="8452" max="8452" width="14.28515625" style="74" customWidth="1"/>
    <col min="8453" max="8455" width="14.7109375" style="74" customWidth="1"/>
    <col min="8456" max="8705" width="9.140625" style="74"/>
    <col min="8706" max="8706" width="7.85546875" style="74" customWidth="1"/>
    <col min="8707" max="8707" width="14.7109375" style="74" customWidth="1"/>
    <col min="8708" max="8708" width="14.28515625" style="74" customWidth="1"/>
    <col min="8709" max="8711" width="14.7109375" style="74" customWidth="1"/>
    <col min="8712" max="8961" width="9.140625" style="74"/>
    <col min="8962" max="8962" width="7.85546875" style="74" customWidth="1"/>
    <col min="8963" max="8963" width="14.7109375" style="74" customWidth="1"/>
    <col min="8964" max="8964" width="14.28515625" style="74" customWidth="1"/>
    <col min="8965" max="8967" width="14.7109375" style="74" customWidth="1"/>
    <col min="8968" max="9217" width="9.140625" style="74"/>
    <col min="9218" max="9218" width="7.85546875" style="74" customWidth="1"/>
    <col min="9219" max="9219" width="14.7109375" style="74" customWidth="1"/>
    <col min="9220" max="9220" width="14.28515625" style="74" customWidth="1"/>
    <col min="9221" max="9223" width="14.7109375" style="74" customWidth="1"/>
    <col min="9224" max="9473" width="9.140625" style="74"/>
    <col min="9474" max="9474" width="7.85546875" style="74" customWidth="1"/>
    <col min="9475" max="9475" width="14.7109375" style="74" customWidth="1"/>
    <col min="9476" max="9476" width="14.28515625" style="74" customWidth="1"/>
    <col min="9477" max="9479" width="14.7109375" style="74" customWidth="1"/>
    <col min="9480" max="9729" width="9.140625" style="74"/>
    <col min="9730" max="9730" width="7.85546875" style="74" customWidth="1"/>
    <col min="9731" max="9731" width="14.7109375" style="74" customWidth="1"/>
    <col min="9732" max="9732" width="14.28515625" style="74" customWidth="1"/>
    <col min="9733" max="9735" width="14.7109375" style="74" customWidth="1"/>
    <col min="9736" max="9985" width="9.140625" style="74"/>
    <col min="9986" max="9986" width="7.85546875" style="74" customWidth="1"/>
    <col min="9987" max="9987" width="14.7109375" style="74" customWidth="1"/>
    <col min="9988" max="9988" width="14.28515625" style="74" customWidth="1"/>
    <col min="9989" max="9991" width="14.7109375" style="74" customWidth="1"/>
    <col min="9992" max="10241" width="9.140625" style="74"/>
    <col min="10242" max="10242" width="7.85546875" style="74" customWidth="1"/>
    <col min="10243" max="10243" width="14.7109375" style="74" customWidth="1"/>
    <col min="10244" max="10244" width="14.28515625" style="74" customWidth="1"/>
    <col min="10245" max="10247" width="14.7109375" style="74" customWidth="1"/>
    <col min="10248" max="10497" width="9.140625" style="74"/>
    <col min="10498" max="10498" width="7.85546875" style="74" customWidth="1"/>
    <col min="10499" max="10499" width="14.7109375" style="74" customWidth="1"/>
    <col min="10500" max="10500" width="14.28515625" style="74" customWidth="1"/>
    <col min="10501" max="10503" width="14.7109375" style="74" customWidth="1"/>
    <col min="10504" max="10753" width="9.140625" style="74"/>
    <col min="10754" max="10754" width="7.85546875" style="74" customWidth="1"/>
    <col min="10755" max="10755" width="14.7109375" style="74" customWidth="1"/>
    <col min="10756" max="10756" width="14.28515625" style="74" customWidth="1"/>
    <col min="10757" max="10759" width="14.7109375" style="74" customWidth="1"/>
    <col min="10760" max="11009" width="9.140625" style="74"/>
    <col min="11010" max="11010" width="7.85546875" style="74" customWidth="1"/>
    <col min="11011" max="11011" width="14.7109375" style="74" customWidth="1"/>
    <col min="11012" max="11012" width="14.28515625" style="74" customWidth="1"/>
    <col min="11013" max="11015" width="14.7109375" style="74" customWidth="1"/>
    <col min="11016" max="11265" width="9.140625" style="74"/>
    <col min="11266" max="11266" width="7.85546875" style="74" customWidth="1"/>
    <col min="11267" max="11267" width="14.7109375" style="74" customWidth="1"/>
    <col min="11268" max="11268" width="14.28515625" style="74" customWidth="1"/>
    <col min="11269" max="11271" width="14.7109375" style="74" customWidth="1"/>
    <col min="11272" max="11521" width="9.140625" style="74"/>
    <col min="11522" max="11522" width="7.85546875" style="74" customWidth="1"/>
    <col min="11523" max="11523" width="14.7109375" style="74" customWidth="1"/>
    <col min="11524" max="11524" width="14.28515625" style="74" customWidth="1"/>
    <col min="11525" max="11527" width="14.7109375" style="74" customWidth="1"/>
    <col min="11528" max="11777" width="9.140625" style="74"/>
    <col min="11778" max="11778" width="7.85546875" style="74" customWidth="1"/>
    <col min="11779" max="11779" width="14.7109375" style="74" customWidth="1"/>
    <col min="11780" max="11780" width="14.28515625" style="74" customWidth="1"/>
    <col min="11781" max="11783" width="14.7109375" style="74" customWidth="1"/>
    <col min="11784" max="12033" width="9.140625" style="74"/>
    <col min="12034" max="12034" width="7.85546875" style="74" customWidth="1"/>
    <col min="12035" max="12035" width="14.7109375" style="74" customWidth="1"/>
    <col min="12036" max="12036" width="14.28515625" style="74" customWidth="1"/>
    <col min="12037" max="12039" width="14.7109375" style="74" customWidth="1"/>
    <col min="12040" max="12289" width="9.140625" style="74"/>
    <col min="12290" max="12290" width="7.85546875" style="74" customWidth="1"/>
    <col min="12291" max="12291" width="14.7109375" style="74" customWidth="1"/>
    <col min="12292" max="12292" width="14.28515625" style="74" customWidth="1"/>
    <col min="12293" max="12295" width="14.7109375" style="74" customWidth="1"/>
    <col min="12296" max="12545" width="9.140625" style="74"/>
    <col min="12546" max="12546" width="7.85546875" style="74" customWidth="1"/>
    <col min="12547" max="12547" width="14.7109375" style="74" customWidth="1"/>
    <col min="12548" max="12548" width="14.28515625" style="74" customWidth="1"/>
    <col min="12549" max="12551" width="14.7109375" style="74" customWidth="1"/>
    <col min="12552" max="12801" width="9.140625" style="74"/>
    <col min="12802" max="12802" width="7.85546875" style="74" customWidth="1"/>
    <col min="12803" max="12803" width="14.7109375" style="74" customWidth="1"/>
    <col min="12804" max="12804" width="14.28515625" style="74" customWidth="1"/>
    <col min="12805" max="12807" width="14.7109375" style="74" customWidth="1"/>
    <col min="12808" max="13057" width="9.140625" style="74"/>
    <col min="13058" max="13058" width="7.85546875" style="74" customWidth="1"/>
    <col min="13059" max="13059" width="14.7109375" style="74" customWidth="1"/>
    <col min="13060" max="13060" width="14.28515625" style="74" customWidth="1"/>
    <col min="13061" max="13063" width="14.7109375" style="74" customWidth="1"/>
    <col min="13064" max="13313" width="9.140625" style="74"/>
    <col min="13314" max="13314" width="7.85546875" style="74" customWidth="1"/>
    <col min="13315" max="13315" width="14.7109375" style="74" customWidth="1"/>
    <col min="13316" max="13316" width="14.28515625" style="74" customWidth="1"/>
    <col min="13317" max="13319" width="14.7109375" style="74" customWidth="1"/>
    <col min="13320" max="13569" width="9.140625" style="74"/>
    <col min="13570" max="13570" width="7.85546875" style="74" customWidth="1"/>
    <col min="13571" max="13571" width="14.7109375" style="74" customWidth="1"/>
    <col min="13572" max="13572" width="14.28515625" style="74" customWidth="1"/>
    <col min="13573" max="13575" width="14.7109375" style="74" customWidth="1"/>
    <col min="13576" max="13825" width="9.140625" style="74"/>
    <col min="13826" max="13826" width="7.85546875" style="74" customWidth="1"/>
    <col min="13827" max="13827" width="14.7109375" style="74" customWidth="1"/>
    <col min="13828" max="13828" width="14.28515625" style="74" customWidth="1"/>
    <col min="13829" max="13831" width="14.7109375" style="74" customWidth="1"/>
    <col min="13832" max="14081" width="9.140625" style="74"/>
    <col min="14082" max="14082" width="7.85546875" style="74" customWidth="1"/>
    <col min="14083" max="14083" width="14.7109375" style="74" customWidth="1"/>
    <col min="14084" max="14084" width="14.28515625" style="74" customWidth="1"/>
    <col min="14085" max="14087" width="14.7109375" style="74" customWidth="1"/>
    <col min="14088" max="14337" width="9.140625" style="74"/>
    <col min="14338" max="14338" width="7.85546875" style="74" customWidth="1"/>
    <col min="14339" max="14339" width="14.7109375" style="74" customWidth="1"/>
    <col min="14340" max="14340" width="14.28515625" style="74" customWidth="1"/>
    <col min="14341" max="14343" width="14.7109375" style="74" customWidth="1"/>
    <col min="14344" max="14593" width="9.140625" style="74"/>
    <col min="14594" max="14594" width="7.85546875" style="74" customWidth="1"/>
    <col min="14595" max="14595" width="14.7109375" style="74" customWidth="1"/>
    <col min="14596" max="14596" width="14.28515625" style="74" customWidth="1"/>
    <col min="14597" max="14599" width="14.7109375" style="74" customWidth="1"/>
    <col min="14600" max="14849" width="9.140625" style="74"/>
    <col min="14850" max="14850" width="7.85546875" style="74" customWidth="1"/>
    <col min="14851" max="14851" width="14.7109375" style="74" customWidth="1"/>
    <col min="14852" max="14852" width="14.28515625" style="74" customWidth="1"/>
    <col min="14853" max="14855" width="14.7109375" style="74" customWidth="1"/>
    <col min="14856" max="15105" width="9.140625" style="74"/>
    <col min="15106" max="15106" width="7.85546875" style="74" customWidth="1"/>
    <col min="15107" max="15107" width="14.7109375" style="74" customWidth="1"/>
    <col min="15108" max="15108" width="14.28515625" style="74" customWidth="1"/>
    <col min="15109" max="15111" width="14.7109375" style="74" customWidth="1"/>
    <col min="15112" max="15361" width="9.140625" style="74"/>
    <col min="15362" max="15362" width="7.85546875" style="74" customWidth="1"/>
    <col min="15363" max="15363" width="14.7109375" style="74" customWidth="1"/>
    <col min="15364" max="15364" width="14.28515625" style="74" customWidth="1"/>
    <col min="15365" max="15367" width="14.7109375" style="74" customWidth="1"/>
    <col min="15368" max="15617" width="9.140625" style="74"/>
    <col min="15618" max="15618" width="7.85546875" style="74" customWidth="1"/>
    <col min="15619" max="15619" width="14.7109375" style="74" customWidth="1"/>
    <col min="15620" max="15620" width="14.28515625" style="74" customWidth="1"/>
    <col min="15621" max="15623" width="14.7109375" style="74" customWidth="1"/>
    <col min="15624" max="15873" width="9.140625" style="74"/>
    <col min="15874" max="15874" width="7.85546875" style="74" customWidth="1"/>
    <col min="15875" max="15875" width="14.7109375" style="74" customWidth="1"/>
    <col min="15876" max="15876" width="14.28515625" style="74" customWidth="1"/>
    <col min="15877" max="15879" width="14.7109375" style="74" customWidth="1"/>
    <col min="15880" max="16129" width="9.140625" style="74"/>
    <col min="16130" max="16130" width="7.85546875" style="74" customWidth="1"/>
    <col min="16131" max="16131" width="14.7109375" style="74" customWidth="1"/>
    <col min="16132" max="16132" width="14.28515625" style="74" customWidth="1"/>
    <col min="16133" max="16135" width="14.7109375" style="74" customWidth="1"/>
    <col min="16136" max="16384" width="9.140625" style="74"/>
  </cols>
  <sheetData>
    <row r="1" spans="1:13">
      <c r="A1" s="61"/>
      <c r="B1" s="61"/>
      <c r="C1" s="61"/>
      <c r="D1" s="61"/>
      <c r="E1" s="61"/>
      <c r="F1" s="61"/>
      <c r="G1" s="62"/>
    </row>
    <row r="2" spans="1:13">
      <c r="A2" s="61"/>
      <c r="B2" s="61"/>
      <c r="C2" s="61"/>
      <c r="D2" s="61"/>
      <c r="E2" s="61"/>
      <c r="F2" s="63"/>
      <c r="G2" s="64"/>
    </row>
    <row r="3" spans="1:13">
      <c r="A3" s="61"/>
      <c r="B3" s="61"/>
      <c r="C3" s="61"/>
      <c r="D3" s="61"/>
      <c r="E3" s="61"/>
      <c r="F3" s="63"/>
      <c r="G3" s="64"/>
    </row>
    <row r="4" spans="1:13" ht="21">
      <c r="A4" s="61"/>
      <c r="B4" s="113" t="s">
        <v>55</v>
      </c>
      <c r="C4" s="61"/>
      <c r="D4" s="61"/>
      <c r="E4" s="65"/>
      <c r="F4" s="66"/>
      <c r="G4" s="113"/>
      <c r="K4" s="103"/>
      <c r="L4" s="102"/>
    </row>
    <row r="5" spans="1:13">
      <c r="A5" s="61"/>
      <c r="B5" s="61"/>
      <c r="C5" s="61"/>
      <c r="D5" s="61"/>
      <c r="E5" s="61"/>
      <c r="F5" s="66"/>
      <c r="G5" s="61"/>
      <c r="K5" s="101"/>
      <c r="L5" s="102"/>
    </row>
    <row r="6" spans="1:13">
      <c r="A6" s="61"/>
      <c r="B6" s="67" t="s">
        <v>57</v>
      </c>
      <c r="C6" s="68"/>
      <c r="D6" s="69"/>
      <c r="E6" s="70">
        <v>43466</v>
      </c>
      <c r="F6" s="71"/>
      <c r="G6" s="61"/>
      <c r="K6" s="89"/>
      <c r="L6" s="89"/>
    </row>
    <row r="7" spans="1:13">
      <c r="A7" s="61"/>
      <c r="B7" s="72" t="s">
        <v>58</v>
      </c>
      <c r="C7" s="73"/>
      <c r="E7" s="75">
        <v>116</v>
      </c>
      <c r="F7" s="76" t="s">
        <v>59</v>
      </c>
      <c r="G7" s="61"/>
      <c r="K7" s="91"/>
      <c r="L7" s="91"/>
    </row>
    <row r="8" spans="1:13">
      <c r="A8" s="61"/>
      <c r="B8" s="72" t="s">
        <v>76</v>
      </c>
      <c r="C8" s="73"/>
      <c r="D8" s="100">
        <f>E6-1</f>
        <v>43465</v>
      </c>
      <c r="E8" s="88">
        <f>26349.11*1.025</f>
        <v>27007.837749999999</v>
      </c>
      <c r="F8" s="76" t="s">
        <v>61</v>
      </c>
      <c r="G8" s="61"/>
      <c r="K8" s="91"/>
      <c r="L8" s="91"/>
    </row>
    <row r="9" spans="1:13">
      <c r="A9" s="61"/>
      <c r="B9" s="72" t="s">
        <v>77</v>
      </c>
      <c r="C9" s="73"/>
      <c r="D9" s="100">
        <f>EDATE(D8,E7)</f>
        <v>46996</v>
      </c>
      <c r="E9" s="88">
        <v>0</v>
      </c>
      <c r="F9" s="76" t="s">
        <v>61</v>
      </c>
      <c r="G9" s="135"/>
      <c r="K9" s="91"/>
      <c r="L9" s="91"/>
    </row>
    <row r="10" spans="1:13">
      <c r="A10" s="61"/>
      <c r="B10" s="72" t="s">
        <v>63</v>
      </c>
      <c r="C10" s="73"/>
      <c r="E10" s="136">
        <v>1</v>
      </c>
      <c r="F10" s="76"/>
      <c r="G10" s="61"/>
      <c r="K10" s="92"/>
      <c r="L10" s="92"/>
    </row>
    <row r="11" spans="1:13">
      <c r="A11" s="61"/>
      <c r="B11" s="78" t="s">
        <v>66</v>
      </c>
      <c r="C11" s="79"/>
      <c r="D11" s="80"/>
      <c r="E11" s="81">
        <v>4.7E-2</v>
      </c>
      <c r="F11" s="82"/>
      <c r="G11" s="83"/>
      <c r="K11" s="91"/>
      <c r="L11" s="91"/>
      <c r="M11" s="92"/>
    </row>
    <row r="12" spans="1:13">
      <c r="A12" s="61"/>
      <c r="B12" s="75"/>
      <c r="C12" s="73"/>
      <c r="E12" s="84"/>
      <c r="F12" s="75"/>
      <c r="G12" s="83"/>
      <c r="K12" s="91"/>
      <c r="L12" s="91"/>
      <c r="M12" s="92"/>
    </row>
    <row r="13" spans="1:13">
      <c r="K13" s="91"/>
      <c r="L13" s="91"/>
      <c r="M13" s="92"/>
    </row>
    <row r="14" spans="1:13" ht="15.75" thickBot="1">
      <c r="A14" s="85" t="s">
        <v>67</v>
      </c>
      <c r="B14" s="85" t="s">
        <v>68</v>
      </c>
      <c r="C14" s="85" t="s">
        <v>69</v>
      </c>
      <c r="D14" s="85" t="s">
        <v>70</v>
      </c>
      <c r="E14" s="85" t="s">
        <v>71</v>
      </c>
      <c r="F14" s="85" t="s">
        <v>72</v>
      </c>
      <c r="G14" s="85" t="s">
        <v>73</v>
      </c>
      <c r="K14" s="91"/>
      <c r="L14" s="91"/>
      <c r="M14" s="92"/>
    </row>
    <row r="15" spans="1:13">
      <c r="A15" s="86">
        <f>E6</f>
        <v>43466</v>
      </c>
      <c r="B15" s="73">
        <v>1</v>
      </c>
      <c r="C15" s="66">
        <f>E8</f>
        <v>27007.837749999999</v>
      </c>
      <c r="D15" s="87">
        <f>ROUND(C15*$E$11/12,2)</f>
        <v>105.78</v>
      </c>
      <c r="E15" s="87">
        <f>PPMT($E$11/12,B15,$E$7,-$E$8,$E$9,0)</f>
        <v>184.37501383011821</v>
      </c>
      <c r="F15" s="87">
        <f>ROUND(PMT($E$11/12,E7,-E8,E9),2)</f>
        <v>290.16000000000003</v>
      </c>
      <c r="G15" s="87">
        <f>C15-E15</f>
        <v>26823.46273616988</v>
      </c>
      <c r="K15" s="91"/>
      <c r="L15" s="91"/>
      <c r="M15" s="92"/>
    </row>
    <row r="16" spans="1:13">
      <c r="A16" s="86">
        <f>EDATE(A15,1)</f>
        <v>43497</v>
      </c>
      <c r="B16" s="73">
        <v>2</v>
      </c>
      <c r="C16" s="66">
        <f>G15</f>
        <v>26823.46273616988</v>
      </c>
      <c r="D16" s="87">
        <f t="shared" ref="D16:D73" si="0">ROUND(C16*$E$11/12,2)</f>
        <v>105.06</v>
      </c>
      <c r="E16" s="87">
        <f t="shared" ref="E16:E79" si="1">PPMT($E$11/12,B16,$E$7,-$E$8,$E$9,0)</f>
        <v>185.09714930095285</v>
      </c>
      <c r="F16" s="87">
        <f>F15</f>
        <v>290.16000000000003</v>
      </c>
      <c r="G16" s="87">
        <f t="shared" ref="G16:G73" si="2">C16-E16</f>
        <v>26638.365586868927</v>
      </c>
      <c r="K16" s="91"/>
      <c r="L16" s="91"/>
      <c r="M16" s="92"/>
    </row>
    <row r="17" spans="1:13">
      <c r="A17" s="86">
        <f>EDATE(A16,1)</f>
        <v>43525</v>
      </c>
      <c r="B17" s="73">
        <v>3</v>
      </c>
      <c r="C17" s="66">
        <f>G16</f>
        <v>26638.365586868927</v>
      </c>
      <c r="D17" s="87">
        <f t="shared" si="0"/>
        <v>104.33</v>
      </c>
      <c r="E17" s="87">
        <f t="shared" si="1"/>
        <v>185.82211313571489</v>
      </c>
      <c r="F17" s="87">
        <f t="shared" ref="F17:F80" si="3">F16</f>
        <v>290.16000000000003</v>
      </c>
      <c r="G17" s="87">
        <f t="shared" si="2"/>
        <v>26452.543473733214</v>
      </c>
      <c r="K17" s="91"/>
      <c r="L17" s="91"/>
      <c r="M17" s="92"/>
    </row>
    <row r="18" spans="1:13">
      <c r="A18" s="86">
        <f t="shared" ref="A18:A81" si="4">EDATE(A17,1)</f>
        <v>43556</v>
      </c>
      <c r="B18" s="73">
        <v>4</v>
      </c>
      <c r="C18" s="66">
        <f t="shared" ref="C18:C73" si="5">G17</f>
        <v>26452.543473733214</v>
      </c>
      <c r="D18" s="87">
        <f t="shared" si="0"/>
        <v>103.61</v>
      </c>
      <c r="E18" s="87">
        <f t="shared" si="1"/>
        <v>186.5499164121631</v>
      </c>
      <c r="F18" s="87">
        <f t="shared" si="3"/>
        <v>290.16000000000003</v>
      </c>
      <c r="G18" s="87">
        <f t="shared" si="2"/>
        <v>26265.99355732105</v>
      </c>
      <c r="K18" s="91"/>
      <c r="L18" s="91"/>
      <c r="M18" s="92"/>
    </row>
    <row r="19" spans="1:13">
      <c r="A19" s="86">
        <f t="shared" si="4"/>
        <v>43586</v>
      </c>
      <c r="B19" s="73">
        <v>5</v>
      </c>
      <c r="C19" s="66">
        <f t="shared" si="5"/>
        <v>26265.99355732105</v>
      </c>
      <c r="D19" s="87">
        <f t="shared" si="0"/>
        <v>102.88</v>
      </c>
      <c r="E19" s="87">
        <f t="shared" si="1"/>
        <v>187.28057025144409</v>
      </c>
      <c r="F19" s="87">
        <f t="shared" si="3"/>
        <v>290.16000000000003</v>
      </c>
      <c r="G19" s="87">
        <f t="shared" si="2"/>
        <v>26078.712987069604</v>
      </c>
      <c r="K19" s="91"/>
      <c r="L19" s="91"/>
      <c r="M19" s="92"/>
    </row>
    <row r="20" spans="1:13">
      <c r="A20" s="86">
        <f t="shared" si="4"/>
        <v>43617</v>
      </c>
      <c r="B20" s="73">
        <v>6</v>
      </c>
      <c r="C20" s="66">
        <f t="shared" si="5"/>
        <v>26078.712987069604</v>
      </c>
      <c r="D20" s="87">
        <f t="shared" si="0"/>
        <v>102.14</v>
      </c>
      <c r="E20" s="87">
        <f t="shared" si="1"/>
        <v>188.01408581826223</v>
      </c>
      <c r="F20" s="87">
        <f t="shared" si="3"/>
        <v>290.16000000000003</v>
      </c>
      <c r="G20" s="87">
        <f t="shared" si="2"/>
        <v>25890.69890125134</v>
      </c>
      <c r="K20" s="91"/>
      <c r="L20" s="91"/>
      <c r="M20" s="92"/>
    </row>
    <row r="21" spans="1:13">
      <c r="A21" s="86">
        <f t="shared" si="4"/>
        <v>43647</v>
      </c>
      <c r="B21" s="73">
        <v>7</v>
      </c>
      <c r="C21" s="66">
        <f t="shared" si="5"/>
        <v>25890.69890125134</v>
      </c>
      <c r="D21" s="87">
        <f t="shared" si="0"/>
        <v>101.41</v>
      </c>
      <c r="E21" s="87">
        <f t="shared" si="1"/>
        <v>188.75047432105043</v>
      </c>
      <c r="F21" s="87">
        <f t="shared" si="3"/>
        <v>290.16000000000003</v>
      </c>
      <c r="G21" s="87">
        <f t="shared" si="2"/>
        <v>25701.948426930288</v>
      </c>
      <c r="K21" s="91"/>
      <c r="L21" s="91"/>
      <c r="M21" s="92"/>
    </row>
    <row r="22" spans="1:13">
      <c r="A22" s="86">
        <f>EDATE(A21,1)</f>
        <v>43678</v>
      </c>
      <c r="B22" s="73">
        <v>8</v>
      </c>
      <c r="C22" s="66">
        <f t="shared" si="5"/>
        <v>25701.948426930288</v>
      </c>
      <c r="D22" s="87">
        <f t="shared" si="0"/>
        <v>100.67</v>
      </c>
      <c r="E22" s="87">
        <f t="shared" si="1"/>
        <v>189.48974701214124</v>
      </c>
      <c r="F22" s="87">
        <f t="shared" si="3"/>
        <v>290.16000000000003</v>
      </c>
      <c r="G22" s="87">
        <f t="shared" si="2"/>
        <v>25512.458679918149</v>
      </c>
      <c r="K22" s="91"/>
      <c r="L22" s="91"/>
      <c r="M22" s="92"/>
    </row>
    <row r="23" spans="1:13">
      <c r="A23" s="86">
        <f t="shared" si="4"/>
        <v>43709</v>
      </c>
      <c r="B23" s="73">
        <v>9</v>
      </c>
      <c r="C23" s="66">
        <f t="shared" si="5"/>
        <v>25512.458679918149</v>
      </c>
      <c r="D23" s="87">
        <f t="shared" si="0"/>
        <v>99.92</v>
      </c>
      <c r="E23" s="87">
        <f t="shared" si="1"/>
        <v>190.2319151879388</v>
      </c>
      <c r="F23" s="87">
        <f t="shared" si="3"/>
        <v>290.16000000000003</v>
      </c>
      <c r="G23" s="87">
        <f t="shared" si="2"/>
        <v>25322.226764730211</v>
      </c>
      <c r="K23" s="91"/>
      <c r="L23" s="91"/>
      <c r="M23" s="92"/>
    </row>
    <row r="24" spans="1:13">
      <c r="A24" s="86">
        <f t="shared" si="4"/>
        <v>43739</v>
      </c>
      <c r="B24" s="73">
        <v>10</v>
      </c>
      <c r="C24" s="66">
        <f t="shared" si="5"/>
        <v>25322.226764730211</v>
      </c>
      <c r="D24" s="87">
        <f t="shared" si="0"/>
        <v>99.18</v>
      </c>
      <c r="E24" s="87">
        <f t="shared" si="1"/>
        <v>190.97699018909157</v>
      </c>
      <c r="F24" s="87">
        <f t="shared" si="3"/>
        <v>290.16000000000003</v>
      </c>
      <c r="G24" s="87">
        <f t="shared" si="2"/>
        <v>25131.24977454112</v>
      </c>
      <c r="K24" s="91"/>
      <c r="L24" s="91"/>
      <c r="M24" s="92"/>
    </row>
    <row r="25" spans="1:13">
      <c r="A25" s="86">
        <f t="shared" si="4"/>
        <v>43770</v>
      </c>
      <c r="B25" s="73">
        <v>11</v>
      </c>
      <c r="C25" s="66">
        <f t="shared" si="5"/>
        <v>25131.24977454112</v>
      </c>
      <c r="D25" s="87">
        <f t="shared" si="0"/>
        <v>98.43</v>
      </c>
      <c r="E25" s="87">
        <f t="shared" si="1"/>
        <v>191.72498340066548</v>
      </c>
      <c r="F25" s="87">
        <f t="shared" si="3"/>
        <v>290.16000000000003</v>
      </c>
      <c r="G25" s="87">
        <f t="shared" si="2"/>
        <v>24939.524791140455</v>
      </c>
    </row>
    <row r="26" spans="1:13">
      <c r="A26" s="86">
        <f t="shared" si="4"/>
        <v>43800</v>
      </c>
      <c r="B26" s="73">
        <v>12</v>
      </c>
      <c r="C26" s="66">
        <f t="shared" si="5"/>
        <v>24939.524791140455</v>
      </c>
      <c r="D26" s="87">
        <f t="shared" si="0"/>
        <v>97.68</v>
      </c>
      <c r="E26" s="87">
        <f t="shared" si="1"/>
        <v>192.47590625231808</v>
      </c>
      <c r="F26" s="87">
        <f t="shared" si="3"/>
        <v>290.16000000000003</v>
      </c>
      <c r="G26" s="87">
        <f t="shared" si="2"/>
        <v>24747.048884888136</v>
      </c>
    </row>
    <row r="27" spans="1:13">
      <c r="A27" s="86">
        <f t="shared" si="4"/>
        <v>43831</v>
      </c>
      <c r="B27" s="73">
        <v>13</v>
      </c>
      <c r="C27" s="66">
        <f t="shared" si="5"/>
        <v>24747.048884888136</v>
      </c>
      <c r="D27" s="87">
        <f t="shared" si="0"/>
        <v>96.93</v>
      </c>
      <c r="E27" s="87">
        <f t="shared" si="1"/>
        <v>193.22977021847299</v>
      </c>
      <c r="F27" s="87">
        <f t="shared" si="3"/>
        <v>290.16000000000003</v>
      </c>
      <c r="G27" s="87">
        <f t="shared" si="2"/>
        <v>24553.819114669663</v>
      </c>
    </row>
    <row r="28" spans="1:13">
      <c r="A28" s="86">
        <f t="shared" si="4"/>
        <v>43862</v>
      </c>
      <c r="B28" s="73">
        <v>14</v>
      </c>
      <c r="C28" s="66">
        <f t="shared" si="5"/>
        <v>24553.819114669663</v>
      </c>
      <c r="D28" s="87">
        <f t="shared" si="0"/>
        <v>96.17</v>
      </c>
      <c r="E28" s="87">
        <f t="shared" si="1"/>
        <v>193.98658681849537</v>
      </c>
      <c r="F28" s="87">
        <f t="shared" si="3"/>
        <v>290.16000000000003</v>
      </c>
      <c r="G28" s="87">
        <f t="shared" si="2"/>
        <v>24359.832527851166</v>
      </c>
    </row>
    <row r="29" spans="1:13">
      <c r="A29" s="86">
        <f t="shared" si="4"/>
        <v>43891</v>
      </c>
      <c r="B29" s="73">
        <v>15</v>
      </c>
      <c r="C29" s="66">
        <f t="shared" si="5"/>
        <v>24359.832527851166</v>
      </c>
      <c r="D29" s="87">
        <f t="shared" si="0"/>
        <v>95.41</v>
      </c>
      <c r="E29" s="87">
        <f t="shared" si="1"/>
        <v>194.74636761686779</v>
      </c>
      <c r="F29" s="87">
        <f t="shared" si="3"/>
        <v>290.16000000000003</v>
      </c>
      <c r="G29" s="87">
        <f t="shared" si="2"/>
        <v>24165.086160234299</v>
      </c>
    </row>
    <row r="30" spans="1:13">
      <c r="A30" s="86">
        <f t="shared" si="4"/>
        <v>43922</v>
      </c>
      <c r="B30" s="73">
        <v>16</v>
      </c>
      <c r="C30" s="66">
        <f t="shared" si="5"/>
        <v>24165.086160234299</v>
      </c>
      <c r="D30" s="87">
        <f t="shared" si="0"/>
        <v>94.65</v>
      </c>
      <c r="E30" s="87">
        <f t="shared" si="1"/>
        <v>195.50912422336717</v>
      </c>
      <c r="F30" s="87">
        <f t="shared" si="3"/>
        <v>290.16000000000003</v>
      </c>
      <c r="G30" s="87">
        <f t="shared" si="2"/>
        <v>23969.577036010931</v>
      </c>
    </row>
    <row r="31" spans="1:13">
      <c r="A31" s="86">
        <f t="shared" si="4"/>
        <v>43952</v>
      </c>
      <c r="B31" s="73">
        <v>17</v>
      </c>
      <c r="C31" s="66">
        <f t="shared" si="5"/>
        <v>23969.577036010931</v>
      </c>
      <c r="D31" s="87">
        <f t="shared" si="0"/>
        <v>93.88</v>
      </c>
      <c r="E31" s="87">
        <f t="shared" si="1"/>
        <v>196.27486829324206</v>
      </c>
      <c r="F31" s="87">
        <f t="shared" si="3"/>
        <v>290.16000000000003</v>
      </c>
      <c r="G31" s="87">
        <f t="shared" si="2"/>
        <v>23773.302167717688</v>
      </c>
    </row>
    <row r="32" spans="1:13">
      <c r="A32" s="86">
        <f t="shared" si="4"/>
        <v>43983</v>
      </c>
      <c r="B32" s="73">
        <v>18</v>
      </c>
      <c r="C32" s="66">
        <f t="shared" si="5"/>
        <v>23773.302167717688</v>
      </c>
      <c r="D32" s="87">
        <f t="shared" si="0"/>
        <v>93.11</v>
      </c>
      <c r="E32" s="87">
        <f t="shared" si="1"/>
        <v>197.04361152739057</v>
      </c>
      <c r="F32" s="87">
        <f t="shared" si="3"/>
        <v>290.16000000000003</v>
      </c>
      <c r="G32" s="87">
        <f t="shared" si="2"/>
        <v>23576.258556190296</v>
      </c>
    </row>
    <row r="33" spans="1:7">
      <c r="A33" s="86">
        <f t="shared" si="4"/>
        <v>44013</v>
      </c>
      <c r="B33" s="73">
        <v>19</v>
      </c>
      <c r="C33" s="66">
        <f t="shared" si="5"/>
        <v>23576.258556190296</v>
      </c>
      <c r="D33" s="87">
        <f t="shared" si="0"/>
        <v>92.34</v>
      </c>
      <c r="E33" s="87">
        <f t="shared" si="1"/>
        <v>197.81536567253951</v>
      </c>
      <c r="F33" s="87">
        <f t="shared" si="3"/>
        <v>290.16000000000003</v>
      </c>
      <c r="G33" s="87">
        <f t="shared" si="2"/>
        <v>23378.443190517755</v>
      </c>
    </row>
    <row r="34" spans="1:7">
      <c r="A34" s="86">
        <f t="shared" si="4"/>
        <v>44044</v>
      </c>
      <c r="B34" s="73">
        <v>20</v>
      </c>
      <c r="C34" s="66">
        <f t="shared" si="5"/>
        <v>23378.443190517755</v>
      </c>
      <c r="D34" s="87">
        <f t="shared" si="0"/>
        <v>91.57</v>
      </c>
      <c r="E34" s="87">
        <f t="shared" si="1"/>
        <v>198.59014252142364</v>
      </c>
      <c r="F34" s="87">
        <f t="shared" si="3"/>
        <v>290.16000000000003</v>
      </c>
      <c r="G34" s="87">
        <f t="shared" si="2"/>
        <v>23179.85304799633</v>
      </c>
    </row>
    <row r="35" spans="1:7">
      <c r="A35" s="86">
        <f t="shared" si="4"/>
        <v>44075</v>
      </c>
      <c r="B35" s="73">
        <v>21</v>
      </c>
      <c r="C35" s="66">
        <f t="shared" si="5"/>
        <v>23179.85304799633</v>
      </c>
      <c r="D35" s="87">
        <f t="shared" si="0"/>
        <v>90.79</v>
      </c>
      <c r="E35" s="87">
        <f t="shared" si="1"/>
        <v>199.36795391296587</v>
      </c>
      <c r="F35" s="87">
        <f t="shared" si="3"/>
        <v>290.16000000000003</v>
      </c>
      <c r="G35" s="87">
        <f t="shared" si="2"/>
        <v>22980.485094083364</v>
      </c>
    </row>
    <row r="36" spans="1:7">
      <c r="A36" s="86">
        <f t="shared" si="4"/>
        <v>44105</v>
      </c>
      <c r="B36" s="73">
        <v>22</v>
      </c>
      <c r="C36" s="66">
        <f t="shared" si="5"/>
        <v>22980.485094083364</v>
      </c>
      <c r="D36" s="87">
        <f t="shared" si="0"/>
        <v>90.01</v>
      </c>
      <c r="E36" s="87">
        <f t="shared" si="1"/>
        <v>200.14881173245831</v>
      </c>
      <c r="F36" s="87">
        <f t="shared" si="3"/>
        <v>290.16000000000003</v>
      </c>
      <c r="G36" s="87">
        <f t="shared" si="2"/>
        <v>22780.336282350905</v>
      </c>
    </row>
    <row r="37" spans="1:7">
      <c r="A37" s="86">
        <f t="shared" si="4"/>
        <v>44136</v>
      </c>
      <c r="B37" s="73">
        <v>23</v>
      </c>
      <c r="C37" s="66">
        <f t="shared" si="5"/>
        <v>22780.336282350905</v>
      </c>
      <c r="D37" s="87">
        <f t="shared" si="0"/>
        <v>89.22</v>
      </c>
      <c r="E37" s="87">
        <f t="shared" si="1"/>
        <v>200.93272791174377</v>
      </c>
      <c r="F37" s="87">
        <f t="shared" si="3"/>
        <v>290.16000000000003</v>
      </c>
      <c r="G37" s="87">
        <f t="shared" si="2"/>
        <v>22579.403554439163</v>
      </c>
    </row>
    <row r="38" spans="1:7">
      <c r="A38" s="86">
        <f t="shared" si="4"/>
        <v>44166</v>
      </c>
      <c r="B38" s="73">
        <v>24</v>
      </c>
      <c r="C38" s="66">
        <f t="shared" si="5"/>
        <v>22579.403554439163</v>
      </c>
      <c r="D38" s="87">
        <f t="shared" si="0"/>
        <v>88.44</v>
      </c>
      <c r="E38" s="87">
        <f t="shared" si="1"/>
        <v>201.7197144293981</v>
      </c>
      <c r="F38" s="87">
        <f t="shared" si="3"/>
        <v>290.16000000000003</v>
      </c>
      <c r="G38" s="87">
        <f t="shared" si="2"/>
        <v>22377.683840009766</v>
      </c>
    </row>
    <row r="39" spans="1:7">
      <c r="A39" s="86">
        <f t="shared" si="4"/>
        <v>44197</v>
      </c>
      <c r="B39" s="73">
        <v>25</v>
      </c>
      <c r="C39" s="66">
        <f t="shared" si="5"/>
        <v>22377.683840009766</v>
      </c>
      <c r="D39" s="87">
        <f t="shared" si="0"/>
        <v>87.65</v>
      </c>
      <c r="E39" s="87">
        <f t="shared" si="1"/>
        <v>202.50978331091326</v>
      </c>
      <c r="F39" s="87">
        <f t="shared" si="3"/>
        <v>290.16000000000003</v>
      </c>
      <c r="G39" s="87">
        <f t="shared" si="2"/>
        <v>22175.174056698852</v>
      </c>
    </row>
    <row r="40" spans="1:7">
      <c r="A40" s="86">
        <f t="shared" si="4"/>
        <v>44228</v>
      </c>
      <c r="B40" s="73">
        <v>26</v>
      </c>
      <c r="C40" s="66">
        <f t="shared" si="5"/>
        <v>22175.174056698852</v>
      </c>
      <c r="D40" s="87">
        <f t="shared" si="0"/>
        <v>86.85</v>
      </c>
      <c r="E40" s="87">
        <f t="shared" si="1"/>
        <v>203.30294662888102</v>
      </c>
      <c r="F40" s="87">
        <f t="shared" si="3"/>
        <v>290.16000000000003</v>
      </c>
      <c r="G40" s="87">
        <f t="shared" si="2"/>
        <v>21971.871110069969</v>
      </c>
    </row>
    <row r="41" spans="1:7">
      <c r="A41" s="86">
        <f t="shared" si="4"/>
        <v>44256</v>
      </c>
      <c r="B41" s="73">
        <v>27</v>
      </c>
      <c r="C41" s="66">
        <f t="shared" si="5"/>
        <v>21971.871110069969</v>
      </c>
      <c r="D41" s="87">
        <f t="shared" si="0"/>
        <v>86.06</v>
      </c>
      <c r="E41" s="87">
        <f t="shared" si="1"/>
        <v>204.09921650317747</v>
      </c>
      <c r="F41" s="87">
        <f t="shared" si="3"/>
        <v>290.16000000000003</v>
      </c>
      <c r="G41" s="87">
        <f t="shared" si="2"/>
        <v>21767.771893566791</v>
      </c>
    </row>
    <row r="42" spans="1:7">
      <c r="A42" s="86">
        <f t="shared" si="4"/>
        <v>44287</v>
      </c>
      <c r="B42" s="73">
        <v>28</v>
      </c>
      <c r="C42" s="66">
        <f t="shared" si="5"/>
        <v>21767.771893566791</v>
      </c>
      <c r="D42" s="87">
        <f t="shared" si="0"/>
        <v>85.26</v>
      </c>
      <c r="E42" s="87">
        <f t="shared" si="1"/>
        <v>204.89860510114823</v>
      </c>
      <c r="F42" s="87">
        <f t="shared" si="3"/>
        <v>290.16000000000003</v>
      </c>
      <c r="G42" s="87">
        <f t="shared" si="2"/>
        <v>21562.873288465642</v>
      </c>
    </row>
    <row r="43" spans="1:7">
      <c r="A43" s="86">
        <f t="shared" si="4"/>
        <v>44317</v>
      </c>
      <c r="B43" s="73">
        <v>29</v>
      </c>
      <c r="C43" s="66">
        <f t="shared" si="5"/>
        <v>21562.873288465642</v>
      </c>
      <c r="D43" s="87">
        <f t="shared" si="0"/>
        <v>84.45</v>
      </c>
      <c r="E43" s="87">
        <f t="shared" si="1"/>
        <v>205.70112463779438</v>
      </c>
      <c r="F43" s="87">
        <f t="shared" si="3"/>
        <v>290.16000000000003</v>
      </c>
      <c r="G43" s="87">
        <f t="shared" si="2"/>
        <v>21357.172163827847</v>
      </c>
    </row>
    <row r="44" spans="1:7">
      <c r="A44" s="86">
        <f t="shared" si="4"/>
        <v>44348</v>
      </c>
      <c r="B44" s="73">
        <v>30</v>
      </c>
      <c r="C44" s="66">
        <f t="shared" si="5"/>
        <v>21357.172163827847</v>
      </c>
      <c r="D44" s="87">
        <f t="shared" si="0"/>
        <v>83.65</v>
      </c>
      <c r="E44" s="87">
        <f t="shared" si="1"/>
        <v>206.50678737595908</v>
      </c>
      <c r="F44" s="87">
        <f t="shared" si="3"/>
        <v>290.16000000000003</v>
      </c>
      <c r="G44" s="87">
        <f t="shared" si="2"/>
        <v>21150.665376451889</v>
      </c>
    </row>
    <row r="45" spans="1:7">
      <c r="A45" s="86">
        <f t="shared" si="4"/>
        <v>44378</v>
      </c>
      <c r="B45" s="73">
        <v>31</v>
      </c>
      <c r="C45" s="66">
        <f t="shared" si="5"/>
        <v>21150.665376451889</v>
      </c>
      <c r="D45" s="87">
        <f t="shared" si="0"/>
        <v>82.84</v>
      </c>
      <c r="E45" s="87">
        <f t="shared" si="1"/>
        <v>207.31560562651492</v>
      </c>
      <c r="F45" s="87">
        <f t="shared" si="3"/>
        <v>290.16000000000003</v>
      </c>
      <c r="G45" s="87">
        <f t="shared" si="2"/>
        <v>20943.349770825374</v>
      </c>
    </row>
    <row r="46" spans="1:7">
      <c r="A46" s="86">
        <f t="shared" si="4"/>
        <v>44409</v>
      </c>
      <c r="B46" s="73">
        <v>32</v>
      </c>
      <c r="C46" s="66">
        <f t="shared" si="5"/>
        <v>20943.349770825374</v>
      </c>
      <c r="D46" s="87">
        <f t="shared" si="0"/>
        <v>82.03</v>
      </c>
      <c r="E46" s="87">
        <f t="shared" si="1"/>
        <v>208.12759174855211</v>
      </c>
      <c r="F46" s="87">
        <f t="shared" si="3"/>
        <v>290.16000000000003</v>
      </c>
      <c r="G46" s="87">
        <f t="shared" si="2"/>
        <v>20735.222179076824</v>
      </c>
    </row>
    <row r="47" spans="1:7">
      <c r="A47" s="86">
        <f t="shared" si="4"/>
        <v>44440</v>
      </c>
      <c r="B47" s="73">
        <v>33</v>
      </c>
      <c r="C47" s="66">
        <f t="shared" si="5"/>
        <v>20735.222179076824</v>
      </c>
      <c r="D47" s="87">
        <f t="shared" si="0"/>
        <v>81.209999999999994</v>
      </c>
      <c r="E47" s="87">
        <f t="shared" si="1"/>
        <v>208.94275814956725</v>
      </c>
      <c r="F47" s="87">
        <f t="shared" si="3"/>
        <v>290.16000000000003</v>
      </c>
      <c r="G47" s="87">
        <f t="shared" si="2"/>
        <v>20526.279420927258</v>
      </c>
    </row>
    <row r="48" spans="1:7">
      <c r="A48" s="86">
        <f t="shared" si="4"/>
        <v>44470</v>
      </c>
      <c r="B48" s="73">
        <v>34</v>
      </c>
      <c r="C48" s="66">
        <f t="shared" si="5"/>
        <v>20526.279420927258</v>
      </c>
      <c r="D48" s="87">
        <f t="shared" si="0"/>
        <v>80.39</v>
      </c>
      <c r="E48" s="87">
        <f t="shared" si="1"/>
        <v>209.76111728565309</v>
      </c>
      <c r="F48" s="87">
        <f t="shared" si="3"/>
        <v>290.16000000000003</v>
      </c>
      <c r="G48" s="87">
        <f t="shared" si="2"/>
        <v>20316.518303641606</v>
      </c>
    </row>
    <row r="49" spans="1:7">
      <c r="A49" s="86">
        <f t="shared" si="4"/>
        <v>44501</v>
      </c>
      <c r="B49" s="73">
        <v>35</v>
      </c>
      <c r="C49" s="66">
        <f t="shared" si="5"/>
        <v>20316.518303641606</v>
      </c>
      <c r="D49" s="87">
        <f t="shared" si="0"/>
        <v>79.569999999999993</v>
      </c>
      <c r="E49" s="87">
        <f t="shared" si="1"/>
        <v>210.58268166168855</v>
      </c>
      <c r="F49" s="87">
        <f t="shared" si="3"/>
        <v>290.16000000000003</v>
      </c>
      <c r="G49" s="87">
        <f t="shared" si="2"/>
        <v>20105.935621979916</v>
      </c>
    </row>
    <row r="50" spans="1:7">
      <c r="A50" s="86">
        <f t="shared" si="4"/>
        <v>44531</v>
      </c>
      <c r="B50" s="73">
        <v>36</v>
      </c>
      <c r="C50" s="66">
        <f t="shared" si="5"/>
        <v>20105.935621979916</v>
      </c>
      <c r="D50" s="87">
        <f t="shared" si="0"/>
        <v>78.75</v>
      </c>
      <c r="E50" s="87">
        <f t="shared" si="1"/>
        <v>211.40746383153018</v>
      </c>
      <c r="F50" s="87">
        <f t="shared" si="3"/>
        <v>290.16000000000003</v>
      </c>
      <c r="G50" s="87">
        <f t="shared" si="2"/>
        <v>19894.528158148387</v>
      </c>
    </row>
    <row r="51" spans="1:7">
      <c r="A51" s="86">
        <f t="shared" si="4"/>
        <v>44562</v>
      </c>
      <c r="B51" s="73">
        <v>37</v>
      </c>
      <c r="C51" s="66">
        <f t="shared" si="5"/>
        <v>19894.528158148387</v>
      </c>
      <c r="D51" s="87">
        <f t="shared" si="0"/>
        <v>77.92</v>
      </c>
      <c r="E51" s="87">
        <f t="shared" si="1"/>
        <v>212.23547639820364</v>
      </c>
      <c r="F51" s="87">
        <f t="shared" si="3"/>
        <v>290.16000000000003</v>
      </c>
      <c r="G51" s="87">
        <f t="shared" si="2"/>
        <v>19682.292681750183</v>
      </c>
    </row>
    <row r="52" spans="1:7">
      <c r="A52" s="86">
        <f t="shared" si="4"/>
        <v>44593</v>
      </c>
      <c r="B52" s="73">
        <v>38</v>
      </c>
      <c r="C52" s="66">
        <f t="shared" si="5"/>
        <v>19682.292681750183</v>
      </c>
      <c r="D52" s="87">
        <f t="shared" si="0"/>
        <v>77.09</v>
      </c>
      <c r="E52" s="87">
        <f t="shared" si="1"/>
        <v>213.0667320140966</v>
      </c>
      <c r="F52" s="87">
        <f t="shared" si="3"/>
        <v>290.16000000000003</v>
      </c>
      <c r="G52" s="87">
        <f t="shared" si="2"/>
        <v>19469.225949736086</v>
      </c>
    </row>
    <row r="53" spans="1:7">
      <c r="A53" s="86">
        <f t="shared" si="4"/>
        <v>44621</v>
      </c>
      <c r="B53" s="73">
        <v>39</v>
      </c>
      <c r="C53" s="66">
        <f t="shared" si="5"/>
        <v>19469.225949736086</v>
      </c>
      <c r="D53" s="87">
        <f t="shared" si="0"/>
        <v>76.25</v>
      </c>
      <c r="E53" s="87">
        <f t="shared" si="1"/>
        <v>213.90124338115186</v>
      </c>
      <c r="F53" s="87">
        <f t="shared" si="3"/>
        <v>290.16000000000003</v>
      </c>
      <c r="G53" s="87">
        <f t="shared" si="2"/>
        <v>19255.324706354935</v>
      </c>
    </row>
    <row r="54" spans="1:7">
      <c r="A54" s="86">
        <f t="shared" si="4"/>
        <v>44652</v>
      </c>
      <c r="B54" s="73">
        <v>40</v>
      </c>
      <c r="C54" s="66">
        <f t="shared" si="5"/>
        <v>19255.324706354935</v>
      </c>
      <c r="D54" s="87">
        <f t="shared" si="0"/>
        <v>75.42</v>
      </c>
      <c r="E54" s="87">
        <f t="shared" si="1"/>
        <v>214.73902325106135</v>
      </c>
      <c r="F54" s="87">
        <f t="shared" si="3"/>
        <v>290.16000000000003</v>
      </c>
      <c r="G54" s="87">
        <f t="shared" si="2"/>
        <v>19040.585683103873</v>
      </c>
    </row>
    <row r="55" spans="1:7">
      <c r="A55" s="86">
        <f t="shared" si="4"/>
        <v>44682</v>
      </c>
      <c r="B55" s="73">
        <v>41</v>
      </c>
      <c r="C55" s="66">
        <f t="shared" si="5"/>
        <v>19040.585683103873</v>
      </c>
      <c r="D55" s="87">
        <f t="shared" si="0"/>
        <v>74.58</v>
      </c>
      <c r="E55" s="87">
        <f t="shared" si="1"/>
        <v>215.58008442546134</v>
      </c>
      <c r="F55" s="87">
        <f t="shared" si="3"/>
        <v>290.16000000000003</v>
      </c>
      <c r="G55" s="87">
        <f t="shared" si="2"/>
        <v>18825.00559867841</v>
      </c>
    </row>
    <row r="56" spans="1:7">
      <c r="A56" s="86">
        <f t="shared" si="4"/>
        <v>44713</v>
      </c>
      <c r="B56" s="73">
        <v>42</v>
      </c>
      <c r="C56" s="66">
        <f t="shared" si="5"/>
        <v>18825.00559867841</v>
      </c>
      <c r="D56" s="87">
        <f t="shared" si="0"/>
        <v>73.73</v>
      </c>
      <c r="E56" s="87">
        <f t="shared" si="1"/>
        <v>216.42443975612775</v>
      </c>
      <c r="F56" s="87">
        <f t="shared" si="3"/>
        <v>290.16000000000003</v>
      </c>
      <c r="G56" s="87">
        <f t="shared" si="2"/>
        <v>18608.581158922283</v>
      </c>
    </row>
    <row r="57" spans="1:7">
      <c r="A57" s="86">
        <f t="shared" si="4"/>
        <v>44743</v>
      </c>
      <c r="B57" s="73">
        <v>43</v>
      </c>
      <c r="C57" s="66">
        <f t="shared" si="5"/>
        <v>18608.581158922283</v>
      </c>
      <c r="D57" s="87">
        <f t="shared" si="0"/>
        <v>72.88</v>
      </c>
      <c r="E57" s="87">
        <f t="shared" si="1"/>
        <v>217.27210214517257</v>
      </c>
      <c r="F57" s="87">
        <f t="shared" si="3"/>
        <v>290.16000000000003</v>
      </c>
      <c r="G57" s="87">
        <f t="shared" si="2"/>
        <v>18391.309056777111</v>
      </c>
    </row>
    <row r="58" spans="1:7">
      <c r="A58" s="86">
        <f t="shared" si="4"/>
        <v>44774</v>
      </c>
      <c r="B58" s="73">
        <v>44</v>
      </c>
      <c r="C58" s="66">
        <f t="shared" si="5"/>
        <v>18391.309056777111</v>
      </c>
      <c r="D58" s="87">
        <f t="shared" si="0"/>
        <v>72.03</v>
      </c>
      <c r="E58" s="87">
        <f t="shared" si="1"/>
        <v>218.12308454524114</v>
      </c>
      <c r="F58" s="87">
        <f t="shared" si="3"/>
        <v>290.16000000000003</v>
      </c>
      <c r="G58" s="87">
        <f t="shared" si="2"/>
        <v>18173.18597223187</v>
      </c>
    </row>
    <row r="59" spans="1:7">
      <c r="A59" s="86">
        <f t="shared" si="4"/>
        <v>44805</v>
      </c>
      <c r="B59" s="73">
        <v>45</v>
      </c>
      <c r="C59" s="66">
        <f t="shared" si="5"/>
        <v>18173.18597223187</v>
      </c>
      <c r="D59" s="87">
        <f t="shared" si="0"/>
        <v>71.180000000000007</v>
      </c>
      <c r="E59" s="87">
        <f t="shared" si="1"/>
        <v>218.97739995971003</v>
      </c>
      <c r="F59" s="87">
        <f t="shared" si="3"/>
        <v>290.16000000000003</v>
      </c>
      <c r="G59" s="87">
        <f t="shared" si="2"/>
        <v>17954.20857227216</v>
      </c>
    </row>
    <row r="60" spans="1:7">
      <c r="A60" s="86">
        <f t="shared" si="4"/>
        <v>44835</v>
      </c>
      <c r="B60" s="73">
        <v>46</v>
      </c>
      <c r="C60" s="66">
        <f t="shared" si="5"/>
        <v>17954.20857227216</v>
      </c>
      <c r="D60" s="87">
        <f t="shared" si="0"/>
        <v>70.319999999999993</v>
      </c>
      <c r="E60" s="87">
        <f t="shared" si="1"/>
        <v>219.83506144288555</v>
      </c>
      <c r="F60" s="87">
        <f t="shared" si="3"/>
        <v>290.16000000000003</v>
      </c>
      <c r="G60" s="87">
        <f t="shared" si="2"/>
        <v>17734.373510829275</v>
      </c>
    </row>
    <row r="61" spans="1:7">
      <c r="A61" s="86">
        <f t="shared" si="4"/>
        <v>44866</v>
      </c>
      <c r="B61" s="73">
        <v>47</v>
      </c>
      <c r="C61" s="66">
        <f t="shared" si="5"/>
        <v>17734.373510829275</v>
      </c>
      <c r="D61" s="87">
        <f t="shared" si="0"/>
        <v>69.459999999999994</v>
      </c>
      <c r="E61" s="87">
        <f t="shared" si="1"/>
        <v>220.69608210020351</v>
      </c>
      <c r="F61" s="87">
        <f t="shared" si="3"/>
        <v>290.16000000000003</v>
      </c>
      <c r="G61" s="87">
        <f t="shared" si="2"/>
        <v>17513.677428729072</v>
      </c>
    </row>
    <row r="62" spans="1:7">
      <c r="A62" s="86">
        <f t="shared" si="4"/>
        <v>44896</v>
      </c>
      <c r="B62" s="73">
        <v>48</v>
      </c>
      <c r="C62" s="66">
        <f t="shared" si="5"/>
        <v>17513.677428729072</v>
      </c>
      <c r="D62" s="87">
        <f t="shared" si="0"/>
        <v>68.599999999999994</v>
      </c>
      <c r="E62" s="87">
        <f t="shared" si="1"/>
        <v>221.56047508842929</v>
      </c>
      <c r="F62" s="87">
        <f t="shared" si="3"/>
        <v>290.16000000000003</v>
      </c>
      <c r="G62" s="87">
        <f t="shared" si="2"/>
        <v>17292.116953640641</v>
      </c>
    </row>
    <row r="63" spans="1:7">
      <c r="A63" s="86">
        <f t="shared" si="4"/>
        <v>44927</v>
      </c>
      <c r="B63" s="73">
        <v>49</v>
      </c>
      <c r="C63" s="66">
        <f t="shared" si="5"/>
        <v>17292.116953640641</v>
      </c>
      <c r="D63" s="87">
        <f t="shared" si="0"/>
        <v>67.73</v>
      </c>
      <c r="E63" s="87">
        <f t="shared" si="1"/>
        <v>222.42825361585901</v>
      </c>
      <c r="F63" s="87">
        <f t="shared" si="3"/>
        <v>290.16000000000003</v>
      </c>
      <c r="G63" s="87">
        <f t="shared" si="2"/>
        <v>17069.688700024781</v>
      </c>
    </row>
    <row r="64" spans="1:7">
      <c r="A64" s="86">
        <f t="shared" si="4"/>
        <v>44958</v>
      </c>
      <c r="B64" s="73">
        <v>50</v>
      </c>
      <c r="C64" s="66">
        <f t="shared" si="5"/>
        <v>17069.688700024781</v>
      </c>
      <c r="D64" s="87">
        <f t="shared" si="0"/>
        <v>66.86</v>
      </c>
      <c r="E64" s="87">
        <f t="shared" si="1"/>
        <v>223.29943094252113</v>
      </c>
      <c r="F64" s="87">
        <f t="shared" si="3"/>
        <v>290.16000000000003</v>
      </c>
      <c r="G64" s="87">
        <f t="shared" si="2"/>
        <v>16846.389269082261</v>
      </c>
    </row>
    <row r="65" spans="1:7">
      <c r="A65" s="86">
        <f t="shared" si="4"/>
        <v>44986</v>
      </c>
      <c r="B65" s="73">
        <v>51</v>
      </c>
      <c r="C65" s="66">
        <f t="shared" si="5"/>
        <v>16846.389269082261</v>
      </c>
      <c r="D65" s="87">
        <f t="shared" si="0"/>
        <v>65.98</v>
      </c>
      <c r="E65" s="87">
        <f t="shared" si="1"/>
        <v>224.17402038037935</v>
      </c>
      <c r="F65" s="87">
        <f t="shared" si="3"/>
        <v>290.16000000000003</v>
      </c>
      <c r="G65" s="87">
        <f t="shared" si="2"/>
        <v>16622.215248701883</v>
      </c>
    </row>
    <row r="66" spans="1:7">
      <c r="A66" s="86">
        <f t="shared" si="4"/>
        <v>45017</v>
      </c>
      <c r="B66" s="73">
        <v>52</v>
      </c>
      <c r="C66" s="66">
        <f t="shared" si="5"/>
        <v>16622.215248701883</v>
      </c>
      <c r="D66" s="87">
        <f t="shared" si="0"/>
        <v>65.099999999999994</v>
      </c>
      <c r="E66" s="87">
        <f t="shared" si="1"/>
        <v>225.05203529353579</v>
      </c>
      <c r="F66" s="87">
        <f t="shared" si="3"/>
        <v>290.16000000000003</v>
      </c>
      <c r="G66" s="87">
        <f t="shared" si="2"/>
        <v>16397.163213408348</v>
      </c>
    </row>
    <row r="67" spans="1:7">
      <c r="A67" s="86">
        <f t="shared" si="4"/>
        <v>45047</v>
      </c>
      <c r="B67" s="73">
        <v>53</v>
      </c>
      <c r="C67" s="66">
        <f t="shared" si="5"/>
        <v>16397.163213408348</v>
      </c>
      <c r="D67" s="87">
        <f t="shared" si="0"/>
        <v>64.22</v>
      </c>
      <c r="E67" s="87">
        <f t="shared" si="1"/>
        <v>225.9334890984355</v>
      </c>
      <c r="F67" s="87">
        <f t="shared" si="3"/>
        <v>290.16000000000003</v>
      </c>
      <c r="G67" s="87">
        <f t="shared" si="2"/>
        <v>16171.229724309913</v>
      </c>
    </row>
    <row r="68" spans="1:7">
      <c r="A68" s="86">
        <f t="shared" si="4"/>
        <v>45078</v>
      </c>
      <c r="B68" s="73">
        <v>54</v>
      </c>
      <c r="C68" s="66">
        <f t="shared" si="5"/>
        <v>16171.229724309913</v>
      </c>
      <c r="D68" s="87">
        <f t="shared" si="0"/>
        <v>63.34</v>
      </c>
      <c r="E68" s="87">
        <f t="shared" si="1"/>
        <v>226.81839526407103</v>
      </c>
      <c r="F68" s="87">
        <f t="shared" si="3"/>
        <v>290.16000000000003</v>
      </c>
      <c r="G68" s="87">
        <f t="shared" si="2"/>
        <v>15944.411329045843</v>
      </c>
    </row>
    <row r="69" spans="1:7">
      <c r="A69" s="86">
        <f t="shared" si="4"/>
        <v>45108</v>
      </c>
      <c r="B69" s="73">
        <v>55</v>
      </c>
      <c r="C69" s="66">
        <f t="shared" si="5"/>
        <v>15944.411329045843</v>
      </c>
      <c r="D69" s="87">
        <f t="shared" si="0"/>
        <v>62.45</v>
      </c>
      <c r="E69" s="87">
        <f t="shared" si="1"/>
        <v>227.70676731218865</v>
      </c>
      <c r="F69" s="87">
        <f t="shared" si="3"/>
        <v>290.16000000000003</v>
      </c>
      <c r="G69" s="87">
        <f t="shared" si="2"/>
        <v>15716.704561733653</v>
      </c>
    </row>
    <row r="70" spans="1:7">
      <c r="A70" s="86">
        <f t="shared" si="4"/>
        <v>45139</v>
      </c>
      <c r="B70" s="73">
        <v>56</v>
      </c>
      <c r="C70" s="66">
        <f t="shared" si="5"/>
        <v>15716.704561733653</v>
      </c>
      <c r="D70" s="87">
        <f t="shared" si="0"/>
        <v>61.56</v>
      </c>
      <c r="E70" s="87">
        <f t="shared" si="1"/>
        <v>228.59861881749472</v>
      </c>
      <c r="F70" s="87">
        <f t="shared" si="3"/>
        <v>290.16000000000003</v>
      </c>
      <c r="G70" s="87">
        <f t="shared" si="2"/>
        <v>15488.10594291616</v>
      </c>
    </row>
    <row r="71" spans="1:7">
      <c r="A71" s="86">
        <f t="shared" si="4"/>
        <v>45170</v>
      </c>
      <c r="B71" s="73">
        <v>57</v>
      </c>
      <c r="C71" s="66">
        <f t="shared" si="5"/>
        <v>15488.10594291616</v>
      </c>
      <c r="D71" s="87">
        <f t="shared" si="0"/>
        <v>60.66</v>
      </c>
      <c r="E71" s="87">
        <f t="shared" si="1"/>
        <v>229.49396340786325</v>
      </c>
      <c r="F71" s="87">
        <f t="shared" si="3"/>
        <v>290.16000000000003</v>
      </c>
      <c r="G71" s="87">
        <f t="shared" si="2"/>
        <v>15258.611979508296</v>
      </c>
    </row>
    <row r="72" spans="1:7">
      <c r="A72" s="86">
        <f t="shared" si="4"/>
        <v>45200</v>
      </c>
      <c r="B72" s="73">
        <v>58</v>
      </c>
      <c r="C72" s="66">
        <f t="shared" si="5"/>
        <v>15258.611979508296</v>
      </c>
      <c r="D72" s="87">
        <f t="shared" si="0"/>
        <v>59.76</v>
      </c>
      <c r="E72" s="87">
        <f t="shared" si="1"/>
        <v>230.39281476454406</v>
      </c>
      <c r="F72" s="87">
        <f t="shared" si="3"/>
        <v>290.16000000000003</v>
      </c>
      <c r="G72" s="87">
        <f t="shared" si="2"/>
        <v>15028.219164743752</v>
      </c>
    </row>
    <row r="73" spans="1:7">
      <c r="A73" s="86">
        <f t="shared" si="4"/>
        <v>45231</v>
      </c>
      <c r="B73" s="73">
        <v>59</v>
      </c>
      <c r="C73" s="66">
        <f t="shared" si="5"/>
        <v>15028.219164743752</v>
      </c>
      <c r="D73" s="87">
        <f t="shared" si="0"/>
        <v>58.86</v>
      </c>
      <c r="E73" s="87">
        <f t="shared" si="1"/>
        <v>231.29518662237183</v>
      </c>
      <c r="F73" s="87">
        <f t="shared" si="3"/>
        <v>290.16000000000003</v>
      </c>
      <c r="G73" s="87">
        <f t="shared" si="2"/>
        <v>14796.92397812138</v>
      </c>
    </row>
    <row r="74" spans="1:7">
      <c r="A74" s="86">
        <f t="shared" si="4"/>
        <v>45261</v>
      </c>
      <c r="B74" s="73">
        <v>60</v>
      </c>
      <c r="C74" s="66">
        <f>G73</f>
        <v>14796.92397812138</v>
      </c>
      <c r="D74" s="87">
        <f>ROUND(C74*$E$11/12,2)</f>
        <v>57.95</v>
      </c>
      <c r="E74" s="87">
        <f t="shared" si="1"/>
        <v>232.2010927699761</v>
      </c>
      <c r="F74" s="87">
        <f t="shared" si="3"/>
        <v>290.16000000000003</v>
      </c>
      <c r="G74" s="87">
        <f>C74-E74</f>
        <v>14564.722885351404</v>
      </c>
    </row>
    <row r="75" spans="1:7">
      <c r="A75" s="86">
        <f t="shared" si="4"/>
        <v>45292</v>
      </c>
      <c r="B75" s="73">
        <v>61</v>
      </c>
      <c r="C75" s="66">
        <f t="shared" ref="C75:C131" si="6">G74</f>
        <v>14564.722885351404</v>
      </c>
      <c r="D75" s="87">
        <f t="shared" ref="D75:D131" si="7">ROUND(C75*$E$11/12,2)</f>
        <v>57.05</v>
      </c>
      <c r="E75" s="87">
        <f t="shared" si="1"/>
        <v>233.11054704999188</v>
      </c>
      <c r="F75" s="87">
        <f t="shared" si="3"/>
        <v>290.16000000000003</v>
      </c>
      <c r="G75" s="87">
        <f t="shared" ref="G75:G131" si="8">C75-E75</f>
        <v>14331.612338301413</v>
      </c>
    </row>
    <row r="76" spans="1:7">
      <c r="A76" s="86">
        <f t="shared" si="4"/>
        <v>45323</v>
      </c>
      <c r="B76" s="73">
        <v>62</v>
      </c>
      <c r="C76" s="66">
        <f t="shared" si="6"/>
        <v>14331.612338301413</v>
      </c>
      <c r="D76" s="87">
        <f t="shared" si="7"/>
        <v>56.13</v>
      </c>
      <c r="E76" s="87">
        <f t="shared" si="1"/>
        <v>234.02356335927101</v>
      </c>
      <c r="F76" s="87">
        <f t="shared" si="3"/>
        <v>290.16000000000003</v>
      </c>
      <c r="G76" s="87">
        <f t="shared" si="8"/>
        <v>14097.588774942142</v>
      </c>
    </row>
    <row r="77" spans="1:7">
      <c r="A77" s="86">
        <f t="shared" si="4"/>
        <v>45352</v>
      </c>
      <c r="B77" s="73">
        <v>63</v>
      </c>
      <c r="C77" s="66">
        <f t="shared" si="6"/>
        <v>14097.588774942142</v>
      </c>
      <c r="D77" s="87">
        <f t="shared" si="7"/>
        <v>55.22</v>
      </c>
      <c r="E77" s="87">
        <f t="shared" si="1"/>
        <v>234.94015564909481</v>
      </c>
      <c r="F77" s="87">
        <f t="shared" si="3"/>
        <v>290.16000000000003</v>
      </c>
      <c r="G77" s="87">
        <f t="shared" si="8"/>
        <v>13862.648619293046</v>
      </c>
    </row>
    <row r="78" spans="1:7">
      <c r="A78" s="86">
        <f t="shared" si="4"/>
        <v>45383</v>
      </c>
      <c r="B78" s="73">
        <v>64</v>
      </c>
      <c r="C78" s="66">
        <f t="shared" si="6"/>
        <v>13862.648619293046</v>
      </c>
      <c r="D78" s="87">
        <f t="shared" si="7"/>
        <v>54.3</v>
      </c>
      <c r="E78" s="87">
        <f t="shared" si="1"/>
        <v>235.86033792538709</v>
      </c>
      <c r="F78" s="87">
        <f t="shared" si="3"/>
        <v>290.16000000000003</v>
      </c>
      <c r="G78" s="87">
        <f t="shared" si="8"/>
        <v>13626.788281367659</v>
      </c>
    </row>
    <row r="79" spans="1:7">
      <c r="A79" s="86">
        <f t="shared" si="4"/>
        <v>45413</v>
      </c>
      <c r="B79" s="73">
        <v>65</v>
      </c>
      <c r="C79" s="66">
        <f t="shared" si="6"/>
        <v>13626.788281367659</v>
      </c>
      <c r="D79" s="87">
        <f t="shared" si="7"/>
        <v>53.37</v>
      </c>
      <c r="E79" s="87">
        <f t="shared" si="1"/>
        <v>236.78412424892818</v>
      </c>
      <c r="F79" s="87">
        <f t="shared" si="3"/>
        <v>290.16000000000003</v>
      </c>
      <c r="G79" s="87">
        <f t="shared" si="8"/>
        <v>13390.00415711873</v>
      </c>
    </row>
    <row r="80" spans="1:7">
      <c r="A80" s="86">
        <f t="shared" si="4"/>
        <v>45444</v>
      </c>
      <c r="B80" s="73">
        <v>66</v>
      </c>
      <c r="C80" s="66">
        <f t="shared" si="6"/>
        <v>13390.00415711873</v>
      </c>
      <c r="D80" s="87">
        <f t="shared" si="7"/>
        <v>52.44</v>
      </c>
      <c r="E80" s="87">
        <f t="shared" ref="E80:E131" si="9">PPMT($E$11/12,B80,$E$7,-$E$8,$E$9,0)</f>
        <v>237.7115287355698</v>
      </c>
      <c r="F80" s="87">
        <f t="shared" si="3"/>
        <v>290.16000000000003</v>
      </c>
      <c r="G80" s="87">
        <f t="shared" si="8"/>
        <v>13152.29262838316</v>
      </c>
    </row>
    <row r="81" spans="1:7">
      <c r="A81" s="86">
        <f t="shared" si="4"/>
        <v>45474</v>
      </c>
      <c r="B81" s="73">
        <v>67</v>
      </c>
      <c r="C81" s="66">
        <f t="shared" si="6"/>
        <v>13152.29262838316</v>
      </c>
      <c r="D81" s="87">
        <f t="shared" si="7"/>
        <v>51.51</v>
      </c>
      <c r="E81" s="87">
        <f t="shared" si="9"/>
        <v>238.64256555645082</v>
      </c>
      <c r="F81" s="87">
        <f t="shared" ref="F81:F131" si="10">F80</f>
        <v>290.16000000000003</v>
      </c>
      <c r="G81" s="87">
        <f t="shared" si="8"/>
        <v>12913.650062826709</v>
      </c>
    </row>
    <row r="82" spans="1:7">
      <c r="A82" s="86">
        <f t="shared" ref="A82:A131" si="11">EDATE(A81,1)</f>
        <v>45505</v>
      </c>
      <c r="B82" s="73">
        <v>68</v>
      </c>
      <c r="C82" s="66">
        <f t="shared" si="6"/>
        <v>12913.650062826709</v>
      </c>
      <c r="D82" s="87">
        <f t="shared" si="7"/>
        <v>50.58</v>
      </c>
      <c r="E82" s="87">
        <f t="shared" si="9"/>
        <v>239.57724893821356</v>
      </c>
      <c r="F82" s="87">
        <f t="shared" si="10"/>
        <v>290.16000000000003</v>
      </c>
      <c r="G82" s="87">
        <f t="shared" si="8"/>
        <v>12674.072813888495</v>
      </c>
    </row>
    <row r="83" spans="1:7">
      <c r="A83" s="86">
        <f t="shared" si="11"/>
        <v>45536</v>
      </c>
      <c r="B83" s="73">
        <v>69</v>
      </c>
      <c r="C83" s="66">
        <f t="shared" si="6"/>
        <v>12674.072813888495</v>
      </c>
      <c r="D83" s="87">
        <f t="shared" si="7"/>
        <v>49.64</v>
      </c>
      <c r="E83" s="87">
        <f t="shared" si="9"/>
        <v>240.51559316322155</v>
      </c>
      <c r="F83" s="87">
        <f t="shared" si="10"/>
        <v>290.16000000000003</v>
      </c>
      <c r="G83" s="87">
        <f t="shared" si="8"/>
        <v>12433.557220725274</v>
      </c>
    </row>
    <row r="84" spans="1:7">
      <c r="A84" s="86">
        <f t="shared" si="11"/>
        <v>45566</v>
      </c>
      <c r="B84" s="73">
        <v>70</v>
      </c>
      <c r="C84" s="66">
        <f t="shared" si="6"/>
        <v>12433.557220725274</v>
      </c>
      <c r="D84" s="87">
        <f t="shared" si="7"/>
        <v>48.7</v>
      </c>
      <c r="E84" s="87">
        <f t="shared" si="9"/>
        <v>241.45761256977752</v>
      </c>
      <c r="F84" s="87">
        <f t="shared" si="10"/>
        <v>290.16000000000003</v>
      </c>
      <c r="G84" s="87">
        <f t="shared" si="8"/>
        <v>12192.099608155497</v>
      </c>
    </row>
    <row r="85" spans="1:7">
      <c r="A85" s="86">
        <f t="shared" si="11"/>
        <v>45597</v>
      </c>
      <c r="B85" s="73">
        <v>71</v>
      </c>
      <c r="C85" s="66">
        <f t="shared" si="6"/>
        <v>12192.099608155497</v>
      </c>
      <c r="D85" s="87">
        <f t="shared" si="7"/>
        <v>47.75</v>
      </c>
      <c r="E85" s="87">
        <f t="shared" si="9"/>
        <v>242.40332155234248</v>
      </c>
      <c r="F85" s="87">
        <f t="shared" si="10"/>
        <v>290.16000000000003</v>
      </c>
      <c r="G85" s="87">
        <f t="shared" si="8"/>
        <v>11949.696286603154</v>
      </c>
    </row>
    <row r="86" spans="1:7">
      <c r="A86" s="86">
        <f t="shared" si="11"/>
        <v>45627</v>
      </c>
      <c r="B86" s="73">
        <v>72</v>
      </c>
      <c r="C86" s="66">
        <f t="shared" si="6"/>
        <v>11949.696286603154</v>
      </c>
      <c r="D86" s="87">
        <f t="shared" si="7"/>
        <v>46.8</v>
      </c>
      <c r="E86" s="87">
        <f t="shared" si="9"/>
        <v>243.35273456175585</v>
      </c>
      <c r="F86" s="87">
        <f t="shared" si="10"/>
        <v>290.16000000000003</v>
      </c>
      <c r="G86" s="87">
        <f t="shared" si="8"/>
        <v>11706.343552041397</v>
      </c>
    </row>
    <row r="87" spans="1:7">
      <c r="A87" s="86">
        <f t="shared" si="11"/>
        <v>45658</v>
      </c>
      <c r="B87" s="73">
        <v>73</v>
      </c>
      <c r="C87" s="66">
        <f t="shared" si="6"/>
        <v>11706.343552041397</v>
      </c>
      <c r="D87" s="87">
        <f t="shared" si="7"/>
        <v>45.85</v>
      </c>
      <c r="E87" s="87">
        <f t="shared" si="9"/>
        <v>244.30586610545606</v>
      </c>
      <c r="F87" s="87">
        <f t="shared" si="10"/>
        <v>290.16000000000003</v>
      </c>
      <c r="G87" s="87">
        <f t="shared" si="8"/>
        <v>11462.03768593594</v>
      </c>
    </row>
    <row r="88" spans="1:7">
      <c r="A88" s="86">
        <f t="shared" si="11"/>
        <v>45689</v>
      </c>
      <c r="B88" s="73">
        <v>74</v>
      </c>
      <c r="C88" s="66">
        <f t="shared" si="6"/>
        <v>11462.03768593594</v>
      </c>
      <c r="D88" s="87">
        <f t="shared" si="7"/>
        <v>44.89</v>
      </c>
      <c r="E88" s="87">
        <f t="shared" si="9"/>
        <v>245.26273074770242</v>
      </c>
      <c r="F88" s="87">
        <f t="shared" si="10"/>
        <v>290.16000000000003</v>
      </c>
      <c r="G88" s="87">
        <f t="shared" si="8"/>
        <v>11216.774955188237</v>
      </c>
    </row>
    <row r="89" spans="1:7">
      <c r="A89" s="86">
        <f t="shared" si="11"/>
        <v>45717</v>
      </c>
      <c r="B89" s="73">
        <v>75</v>
      </c>
      <c r="C89" s="66">
        <f t="shared" si="6"/>
        <v>11216.774955188237</v>
      </c>
      <c r="D89" s="87">
        <f t="shared" si="7"/>
        <v>43.93</v>
      </c>
      <c r="E89" s="87">
        <f t="shared" si="9"/>
        <v>246.22334310979761</v>
      </c>
      <c r="F89" s="87">
        <f t="shared" si="10"/>
        <v>290.16000000000003</v>
      </c>
      <c r="G89" s="87">
        <f t="shared" si="8"/>
        <v>10970.55161207844</v>
      </c>
    </row>
    <row r="90" spans="1:7">
      <c r="A90" s="86">
        <f t="shared" si="11"/>
        <v>45748</v>
      </c>
      <c r="B90" s="73">
        <v>76</v>
      </c>
      <c r="C90" s="66">
        <f t="shared" si="6"/>
        <v>10970.55161207844</v>
      </c>
      <c r="D90" s="87">
        <f t="shared" si="7"/>
        <v>42.97</v>
      </c>
      <c r="E90" s="87">
        <f t="shared" si="9"/>
        <v>247.18771787031096</v>
      </c>
      <c r="F90" s="87">
        <f t="shared" si="10"/>
        <v>290.16000000000003</v>
      </c>
      <c r="G90" s="87">
        <f t="shared" si="8"/>
        <v>10723.363894208129</v>
      </c>
    </row>
    <row r="91" spans="1:7">
      <c r="A91" s="86">
        <f t="shared" si="11"/>
        <v>45778</v>
      </c>
      <c r="B91" s="73">
        <v>77</v>
      </c>
      <c r="C91" s="66">
        <f t="shared" si="6"/>
        <v>10723.363894208129</v>
      </c>
      <c r="D91" s="87">
        <f t="shared" si="7"/>
        <v>42</v>
      </c>
      <c r="E91" s="87">
        <f t="shared" si="9"/>
        <v>248.15586976530301</v>
      </c>
      <c r="F91" s="87">
        <f t="shared" si="10"/>
        <v>290.16000000000003</v>
      </c>
      <c r="G91" s="87">
        <f t="shared" si="8"/>
        <v>10475.208024442825</v>
      </c>
    </row>
    <row r="92" spans="1:7">
      <c r="A92" s="86">
        <f t="shared" si="11"/>
        <v>45809</v>
      </c>
      <c r="B92" s="73">
        <v>78</v>
      </c>
      <c r="C92" s="66">
        <f t="shared" si="6"/>
        <v>10475.208024442825</v>
      </c>
      <c r="D92" s="87">
        <f t="shared" si="7"/>
        <v>41.03</v>
      </c>
      <c r="E92" s="87">
        <f t="shared" si="9"/>
        <v>249.12781358855045</v>
      </c>
      <c r="F92" s="87">
        <f t="shared" si="10"/>
        <v>290.16000000000003</v>
      </c>
      <c r="G92" s="87">
        <f t="shared" si="8"/>
        <v>10226.080210854274</v>
      </c>
    </row>
    <row r="93" spans="1:7">
      <c r="A93" s="86">
        <f t="shared" si="11"/>
        <v>45839</v>
      </c>
      <c r="B93" s="73">
        <v>79</v>
      </c>
      <c r="C93" s="66">
        <f t="shared" si="6"/>
        <v>10226.080210854274</v>
      </c>
      <c r="D93" s="87">
        <f t="shared" si="7"/>
        <v>40.049999999999997</v>
      </c>
      <c r="E93" s="87">
        <f t="shared" si="9"/>
        <v>250.10356419177228</v>
      </c>
      <c r="F93" s="87">
        <f t="shared" si="10"/>
        <v>290.16000000000003</v>
      </c>
      <c r="G93" s="87">
        <f t="shared" si="8"/>
        <v>9975.9766466625024</v>
      </c>
    </row>
    <row r="94" spans="1:7">
      <c r="A94" s="86">
        <f t="shared" si="11"/>
        <v>45870</v>
      </c>
      <c r="B94" s="73">
        <v>80</v>
      </c>
      <c r="C94" s="66">
        <f t="shared" si="6"/>
        <v>9975.9766466625024</v>
      </c>
      <c r="D94" s="87">
        <f t="shared" si="7"/>
        <v>39.07</v>
      </c>
      <c r="E94" s="87">
        <f t="shared" si="9"/>
        <v>251.08313648485671</v>
      </c>
      <c r="F94" s="87">
        <f t="shared" si="10"/>
        <v>290.16000000000003</v>
      </c>
      <c r="G94" s="87">
        <f t="shared" si="8"/>
        <v>9724.893510177646</v>
      </c>
    </row>
    <row r="95" spans="1:7">
      <c r="A95" s="86">
        <f t="shared" si="11"/>
        <v>45901</v>
      </c>
      <c r="B95" s="73">
        <v>81</v>
      </c>
      <c r="C95" s="66">
        <f t="shared" si="6"/>
        <v>9724.893510177646</v>
      </c>
      <c r="D95" s="87">
        <f t="shared" si="7"/>
        <v>38.090000000000003</v>
      </c>
      <c r="E95" s="87">
        <f t="shared" si="9"/>
        <v>252.06654543608903</v>
      </c>
      <c r="F95" s="87">
        <f t="shared" si="10"/>
        <v>290.16000000000003</v>
      </c>
      <c r="G95" s="87">
        <f t="shared" si="8"/>
        <v>9472.8269647415564</v>
      </c>
    </row>
    <row r="96" spans="1:7">
      <c r="A96" s="86">
        <f t="shared" si="11"/>
        <v>45931</v>
      </c>
      <c r="B96" s="73">
        <v>82</v>
      </c>
      <c r="C96" s="66">
        <f t="shared" si="6"/>
        <v>9472.8269647415564</v>
      </c>
      <c r="D96" s="87">
        <f t="shared" si="7"/>
        <v>37.1</v>
      </c>
      <c r="E96" s="87">
        <f t="shared" si="9"/>
        <v>253.05380607238044</v>
      </c>
      <c r="F96" s="87">
        <f t="shared" si="10"/>
        <v>290.16000000000003</v>
      </c>
      <c r="G96" s="87">
        <f t="shared" si="8"/>
        <v>9219.7731586691752</v>
      </c>
    </row>
    <row r="97" spans="1:7">
      <c r="A97" s="86">
        <f t="shared" si="11"/>
        <v>45962</v>
      </c>
      <c r="B97" s="73">
        <v>83</v>
      </c>
      <c r="C97" s="66">
        <f t="shared" si="6"/>
        <v>9219.7731586691752</v>
      </c>
      <c r="D97" s="87">
        <f t="shared" si="7"/>
        <v>36.11</v>
      </c>
      <c r="E97" s="87">
        <f t="shared" si="9"/>
        <v>254.04493347949722</v>
      </c>
      <c r="F97" s="87">
        <f t="shared" si="10"/>
        <v>290.16000000000003</v>
      </c>
      <c r="G97" s="87">
        <f t="shared" si="8"/>
        <v>8965.7282251896777</v>
      </c>
    </row>
    <row r="98" spans="1:7">
      <c r="A98" s="86">
        <f t="shared" si="11"/>
        <v>45992</v>
      </c>
      <c r="B98" s="73">
        <v>84</v>
      </c>
      <c r="C98" s="66">
        <f t="shared" si="6"/>
        <v>8965.7282251896777</v>
      </c>
      <c r="D98" s="87">
        <f t="shared" si="7"/>
        <v>35.119999999999997</v>
      </c>
      <c r="E98" s="87">
        <f t="shared" si="9"/>
        <v>255.03994280229193</v>
      </c>
      <c r="F98" s="87">
        <f t="shared" si="10"/>
        <v>290.16000000000003</v>
      </c>
      <c r="G98" s="87">
        <f t="shared" si="8"/>
        <v>8710.6882823873857</v>
      </c>
    </row>
    <row r="99" spans="1:7">
      <c r="A99" s="86">
        <f t="shared" si="11"/>
        <v>46023</v>
      </c>
      <c r="B99" s="73">
        <v>85</v>
      </c>
      <c r="C99" s="66">
        <f t="shared" si="6"/>
        <v>8710.6882823873857</v>
      </c>
      <c r="D99" s="87">
        <f t="shared" si="7"/>
        <v>34.119999999999997</v>
      </c>
      <c r="E99" s="87">
        <f t="shared" si="9"/>
        <v>256.03884924493423</v>
      </c>
      <c r="F99" s="87">
        <f t="shared" si="10"/>
        <v>290.16000000000003</v>
      </c>
      <c r="G99" s="87">
        <f t="shared" si="8"/>
        <v>8454.649433142451</v>
      </c>
    </row>
    <row r="100" spans="1:7">
      <c r="A100" s="86">
        <f t="shared" si="11"/>
        <v>46054</v>
      </c>
      <c r="B100" s="73">
        <v>86</v>
      </c>
      <c r="C100" s="66">
        <f t="shared" si="6"/>
        <v>8454.649433142451</v>
      </c>
      <c r="D100" s="87">
        <f t="shared" si="7"/>
        <v>33.11</v>
      </c>
      <c r="E100" s="87">
        <f t="shared" si="9"/>
        <v>257.04166807114353</v>
      </c>
      <c r="F100" s="87">
        <f t="shared" si="10"/>
        <v>290.16000000000003</v>
      </c>
      <c r="G100" s="87">
        <f t="shared" si="8"/>
        <v>8197.6077650713069</v>
      </c>
    </row>
    <row r="101" spans="1:7">
      <c r="A101" s="86">
        <f t="shared" si="11"/>
        <v>46082</v>
      </c>
      <c r="B101" s="73">
        <v>87</v>
      </c>
      <c r="C101" s="66">
        <f t="shared" si="6"/>
        <v>8197.6077650713069</v>
      </c>
      <c r="D101" s="87">
        <f t="shared" si="7"/>
        <v>32.11</v>
      </c>
      <c r="E101" s="87">
        <f t="shared" si="9"/>
        <v>258.04841460442225</v>
      </c>
      <c r="F101" s="87">
        <f t="shared" si="10"/>
        <v>290.16000000000003</v>
      </c>
      <c r="G101" s="87">
        <f t="shared" si="8"/>
        <v>7939.559350466885</v>
      </c>
    </row>
    <row r="102" spans="1:7">
      <c r="A102" s="86">
        <f t="shared" si="11"/>
        <v>46113</v>
      </c>
      <c r="B102" s="73">
        <v>88</v>
      </c>
      <c r="C102" s="66">
        <f t="shared" si="6"/>
        <v>7939.559350466885</v>
      </c>
      <c r="D102" s="87">
        <f t="shared" si="7"/>
        <v>31.1</v>
      </c>
      <c r="E102" s="87">
        <f t="shared" si="9"/>
        <v>259.05910422828953</v>
      </c>
      <c r="F102" s="87">
        <f t="shared" si="10"/>
        <v>290.16000000000003</v>
      </c>
      <c r="G102" s="87">
        <f t="shared" si="8"/>
        <v>7680.5002462385955</v>
      </c>
    </row>
    <row r="103" spans="1:7">
      <c r="A103" s="86">
        <f t="shared" si="11"/>
        <v>46143</v>
      </c>
      <c r="B103" s="73">
        <v>89</v>
      </c>
      <c r="C103" s="66">
        <f t="shared" si="6"/>
        <v>7680.5002462385955</v>
      </c>
      <c r="D103" s="87">
        <f t="shared" si="7"/>
        <v>30.08</v>
      </c>
      <c r="E103" s="87">
        <f t="shared" si="9"/>
        <v>260.07375238651701</v>
      </c>
      <c r="F103" s="87">
        <f t="shared" si="10"/>
        <v>290.16000000000003</v>
      </c>
      <c r="G103" s="87">
        <f t="shared" si="8"/>
        <v>7420.4264938520782</v>
      </c>
    </row>
    <row r="104" spans="1:7">
      <c r="A104" s="86">
        <f t="shared" si="11"/>
        <v>46174</v>
      </c>
      <c r="B104" s="73">
        <v>90</v>
      </c>
      <c r="C104" s="66">
        <f t="shared" si="6"/>
        <v>7420.4264938520782</v>
      </c>
      <c r="D104" s="87">
        <f t="shared" si="7"/>
        <v>29.06</v>
      </c>
      <c r="E104" s="87">
        <f t="shared" si="9"/>
        <v>261.09237458336423</v>
      </c>
      <c r="F104" s="87">
        <f t="shared" si="10"/>
        <v>290.16000000000003</v>
      </c>
      <c r="G104" s="87">
        <f t="shared" si="8"/>
        <v>7159.3341192687139</v>
      </c>
    </row>
    <row r="105" spans="1:7">
      <c r="A105" s="86">
        <f t="shared" si="11"/>
        <v>46204</v>
      </c>
      <c r="B105" s="73">
        <v>91</v>
      </c>
      <c r="C105" s="66">
        <f t="shared" si="6"/>
        <v>7159.3341192687139</v>
      </c>
      <c r="D105" s="87">
        <f t="shared" si="7"/>
        <v>28.04</v>
      </c>
      <c r="E105" s="87">
        <f t="shared" si="9"/>
        <v>262.11498638381568</v>
      </c>
      <c r="F105" s="87">
        <f t="shared" si="10"/>
        <v>290.16000000000003</v>
      </c>
      <c r="G105" s="87">
        <f t="shared" si="8"/>
        <v>6897.2191328848985</v>
      </c>
    </row>
    <row r="106" spans="1:7">
      <c r="A106" s="86">
        <f t="shared" si="11"/>
        <v>46235</v>
      </c>
      <c r="B106" s="73">
        <v>92</v>
      </c>
      <c r="C106" s="66">
        <f t="shared" si="6"/>
        <v>6897.2191328848985</v>
      </c>
      <c r="D106" s="87">
        <f t="shared" si="7"/>
        <v>27.01</v>
      </c>
      <c r="E106" s="87">
        <f t="shared" si="9"/>
        <v>263.14160341381893</v>
      </c>
      <c r="F106" s="87">
        <f t="shared" si="10"/>
        <v>290.16000000000003</v>
      </c>
      <c r="G106" s="87">
        <f t="shared" si="8"/>
        <v>6634.0775294710793</v>
      </c>
    </row>
    <row r="107" spans="1:7">
      <c r="A107" s="86">
        <f t="shared" si="11"/>
        <v>46266</v>
      </c>
      <c r="B107" s="73">
        <v>93</v>
      </c>
      <c r="C107" s="66">
        <f t="shared" si="6"/>
        <v>6634.0775294710793</v>
      </c>
      <c r="D107" s="87">
        <f t="shared" si="7"/>
        <v>25.98</v>
      </c>
      <c r="E107" s="87">
        <f t="shared" si="9"/>
        <v>264.17224136052312</v>
      </c>
      <c r="F107" s="87">
        <f t="shared" si="10"/>
        <v>290.16000000000003</v>
      </c>
      <c r="G107" s="87">
        <f t="shared" si="8"/>
        <v>6369.9052881105563</v>
      </c>
    </row>
    <row r="108" spans="1:7">
      <c r="A108" s="86">
        <f t="shared" si="11"/>
        <v>46296</v>
      </c>
      <c r="B108" s="73">
        <v>94</v>
      </c>
      <c r="C108" s="66">
        <f t="shared" si="6"/>
        <v>6369.9052881105563</v>
      </c>
      <c r="D108" s="87">
        <f t="shared" si="7"/>
        <v>24.95</v>
      </c>
      <c r="E108" s="87">
        <f t="shared" si="9"/>
        <v>265.20691597251852</v>
      </c>
      <c r="F108" s="87">
        <f t="shared" si="10"/>
        <v>290.16000000000003</v>
      </c>
      <c r="G108" s="87">
        <f t="shared" si="8"/>
        <v>6104.6983721380375</v>
      </c>
    </row>
    <row r="109" spans="1:7">
      <c r="A109" s="86">
        <f t="shared" si="11"/>
        <v>46327</v>
      </c>
      <c r="B109" s="73">
        <v>95</v>
      </c>
      <c r="C109" s="66">
        <f t="shared" si="6"/>
        <v>6104.6983721380375</v>
      </c>
      <c r="D109" s="87">
        <f t="shared" si="7"/>
        <v>23.91</v>
      </c>
      <c r="E109" s="87">
        <f t="shared" si="9"/>
        <v>266.24564306007755</v>
      </c>
      <c r="F109" s="87">
        <f t="shared" si="10"/>
        <v>290.16000000000003</v>
      </c>
      <c r="G109" s="87">
        <f t="shared" si="8"/>
        <v>5838.4527290779597</v>
      </c>
    </row>
    <row r="110" spans="1:7">
      <c r="A110" s="86">
        <f t="shared" si="11"/>
        <v>46357</v>
      </c>
      <c r="B110" s="73">
        <v>96</v>
      </c>
      <c r="C110" s="66">
        <f t="shared" si="6"/>
        <v>5838.4527290779597</v>
      </c>
      <c r="D110" s="87">
        <f t="shared" si="7"/>
        <v>22.87</v>
      </c>
      <c r="E110" s="87">
        <f t="shared" si="9"/>
        <v>267.28843849539618</v>
      </c>
      <c r="F110" s="87">
        <f t="shared" si="10"/>
        <v>290.16000000000003</v>
      </c>
      <c r="G110" s="87">
        <f t="shared" si="8"/>
        <v>5571.1642905825638</v>
      </c>
    </row>
    <row r="111" spans="1:7">
      <c r="A111" s="86">
        <f t="shared" si="11"/>
        <v>46388</v>
      </c>
      <c r="B111" s="73">
        <v>97</v>
      </c>
      <c r="C111" s="66">
        <f t="shared" si="6"/>
        <v>5571.1642905825638</v>
      </c>
      <c r="D111" s="87">
        <f t="shared" si="7"/>
        <v>21.82</v>
      </c>
      <c r="E111" s="87">
        <f t="shared" si="9"/>
        <v>268.33531821283646</v>
      </c>
      <c r="F111" s="87">
        <f t="shared" si="10"/>
        <v>290.16000000000003</v>
      </c>
      <c r="G111" s="87">
        <f t="shared" si="8"/>
        <v>5302.8289723697271</v>
      </c>
    </row>
    <row r="112" spans="1:7">
      <c r="A112" s="86">
        <f t="shared" si="11"/>
        <v>46419</v>
      </c>
      <c r="B112" s="73">
        <v>98</v>
      </c>
      <c r="C112" s="66">
        <f t="shared" si="6"/>
        <v>5302.8289723697271</v>
      </c>
      <c r="D112" s="87">
        <f t="shared" si="7"/>
        <v>20.77</v>
      </c>
      <c r="E112" s="87">
        <f t="shared" si="9"/>
        <v>269.38629820917004</v>
      </c>
      <c r="F112" s="87">
        <f t="shared" si="10"/>
        <v>290.16000000000003</v>
      </c>
      <c r="G112" s="87">
        <f t="shared" si="8"/>
        <v>5033.4426741605566</v>
      </c>
    </row>
    <row r="113" spans="1:7">
      <c r="A113" s="86">
        <f t="shared" si="11"/>
        <v>46447</v>
      </c>
      <c r="B113" s="73">
        <v>99</v>
      </c>
      <c r="C113" s="66">
        <f t="shared" si="6"/>
        <v>5033.4426741605566</v>
      </c>
      <c r="D113" s="87">
        <f t="shared" si="7"/>
        <v>19.71</v>
      </c>
      <c r="E113" s="87">
        <f t="shared" si="9"/>
        <v>270.44139454382264</v>
      </c>
      <c r="F113" s="87">
        <f t="shared" si="10"/>
        <v>290.16000000000003</v>
      </c>
      <c r="G113" s="87">
        <f t="shared" si="8"/>
        <v>4763.0012796167339</v>
      </c>
    </row>
    <row r="114" spans="1:7">
      <c r="A114" s="86">
        <f t="shared" si="11"/>
        <v>46478</v>
      </c>
      <c r="B114" s="73">
        <v>100</v>
      </c>
      <c r="C114" s="66">
        <f t="shared" si="6"/>
        <v>4763.0012796167339</v>
      </c>
      <c r="D114" s="87">
        <f t="shared" si="7"/>
        <v>18.66</v>
      </c>
      <c r="E114" s="87">
        <f t="shared" si="9"/>
        <v>271.50062333911927</v>
      </c>
      <c r="F114" s="87">
        <f t="shared" si="10"/>
        <v>290.16000000000003</v>
      </c>
      <c r="G114" s="87">
        <f t="shared" si="8"/>
        <v>4491.5006562776143</v>
      </c>
    </row>
    <row r="115" spans="1:7">
      <c r="A115" s="86">
        <f t="shared" si="11"/>
        <v>46508</v>
      </c>
      <c r="B115" s="73">
        <v>101</v>
      </c>
      <c r="C115" s="66">
        <f t="shared" si="6"/>
        <v>4491.5006562776143</v>
      </c>
      <c r="D115" s="87">
        <f t="shared" si="7"/>
        <v>17.59</v>
      </c>
      <c r="E115" s="87">
        <f t="shared" si="9"/>
        <v>272.56400078053082</v>
      </c>
      <c r="F115" s="87">
        <f t="shared" si="10"/>
        <v>290.16000000000003</v>
      </c>
      <c r="G115" s="87">
        <f t="shared" si="8"/>
        <v>4218.9366554970838</v>
      </c>
    </row>
    <row r="116" spans="1:7">
      <c r="A116" s="86">
        <f t="shared" si="11"/>
        <v>46539</v>
      </c>
      <c r="B116" s="73">
        <v>102</v>
      </c>
      <c r="C116" s="66">
        <f t="shared" si="6"/>
        <v>4218.9366554970838</v>
      </c>
      <c r="D116" s="87">
        <f t="shared" si="7"/>
        <v>16.52</v>
      </c>
      <c r="E116" s="87">
        <f t="shared" si="9"/>
        <v>273.63154311692125</v>
      </c>
      <c r="F116" s="87">
        <f t="shared" si="10"/>
        <v>290.16000000000003</v>
      </c>
      <c r="G116" s="87">
        <f t="shared" si="8"/>
        <v>3945.3051123801624</v>
      </c>
    </row>
    <row r="117" spans="1:7">
      <c r="A117" s="86">
        <f t="shared" si="11"/>
        <v>46569</v>
      </c>
      <c r="B117" s="73">
        <v>103</v>
      </c>
      <c r="C117" s="66">
        <f t="shared" si="6"/>
        <v>3945.3051123801624</v>
      </c>
      <c r="D117" s="87">
        <f t="shared" si="7"/>
        <v>15.45</v>
      </c>
      <c r="E117" s="87">
        <f t="shared" si="9"/>
        <v>274.70326666079586</v>
      </c>
      <c r="F117" s="87">
        <f t="shared" si="10"/>
        <v>290.16000000000003</v>
      </c>
      <c r="G117" s="87">
        <f t="shared" si="8"/>
        <v>3670.6018457193668</v>
      </c>
    </row>
    <row r="118" spans="1:7">
      <c r="A118" s="86">
        <f t="shared" si="11"/>
        <v>46600</v>
      </c>
      <c r="B118" s="73">
        <v>104</v>
      </c>
      <c r="C118" s="66">
        <f t="shared" si="6"/>
        <v>3670.6018457193668</v>
      </c>
      <c r="D118" s="87">
        <f t="shared" si="7"/>
        <v>14.38</v>
      </c>
      <c r="E118" s="87">
        <f t="shared" si="9"/>
        <v>275.77918778855064</v>
      </c>
      <c r="F118" s="87">
        <f t="shared" si="10"/>
        <v>290.16000000000003</v>
      </c>
      <c r="G118" s="87">
        <f t="shared" si="8"/>
        <v>3394.8226579308161</v>
      </c>
    </row>
    <row r="119" spans="1:7">
      <c r="A119" s="86">
        <f t="shared" si="11"/>
        <v>46631</v>
      </c>
      <c r="B119" s="73">
        <v>105</v>
      </c>
      <c r="C119" s="66">
        <f t="shared" si="6"/>
        <v>3394.8226579308161</v>
      </c>
      <c r="D119" s="87">
        <f t="shared" si="7"/>
        <v>13.3</v>
      </c>
      <c r="E119" s="87">
        <f t="shared" si="9"/>
        <v>276.85932294072245</v>
      </c>
      <c r="F119" s="87">
        <f t="shared" si="10"/>
        <v>290.16000000000003</v>
      </c>
      <c r="G119" s="87">
        <f t="shared" si="8"/>
        <v>3117.9633349900937</v>
      </c>
    </row>
    <row r="120" spans="1:7">
      <c r="A120" s="86">
        <f t="shared" si="11"/>
        <v>46661</v>
      </c>
      <c r="B120" s="73">
        <v>106</v>
      </c>
      <c r="C120" s="66">
        <f t="shared" si="6"/>
        <v>3117.9633349900937</v>
      </c>
      <c r="D120" s="87">
        <f t="shared" si="7"/>
        <v>12.21</v>
      </c>
      <c r="E120" s="87">
        <f t="shared" si="9"/>
        <v>277.9436886222403</v>
      </c>
      <c r="F120" s="87">
        <f t="shared" si="10"/>
        <v>290.16000000000003</v>
      </c>
      <c r="G120" s="87">
        <f t="shared" si="8"/>
        <v>2840.0196463678535</v>
      </c>
    </row>
    <row r="121" spans="1:7">
      <c r="A121" s="86">
        <f t="shared" si="11"/>
        <v>46692</v>
      </c>
      <c r="B121" s="73">
        <v>107</v>
      </c>
      <c r="C121" s="66">
        <f t="shared" si="6"/>
        <v>2840.0196463678535</v>
      </c>
      <c r="D121" s="87">
        <f t="shared" si="7"/>
        <v>11.12</v>
      </c>
      <c r="E121" s="87">
        <f t="shared" si="9"/>
        <v>279.03230140267743</v>
      </c>
      <c r="F121" s="87">
        <f t="shared" si="10"/>
        <v>290.16000000000003</v>
      </c>
      <c r="G121" s="87">
        <f t="shared" si="8"/>
        <v>2560.9873449651759</v>
      </c>
    </row>
    <row r="122" spans="1:7">
      <c r="A122" s="86">
        <f t="shared" si="11"/>
        <v>46722</v>
      </c>
      <c r="B122" s="73">
        <v>108</v>
      </c>
      <c r="C122" s="66">
        <f t="shared" si="6"/>
        <v>2560.9873449651759</v>
      </c>
      <c r="D122" s="87">
        <f t="shared" si="7"/>
        <v>10.029999999999999</v>
      </c>
      <c r="E122" s="87">
        <f t="shared" si="9"/>
        <v>280.12517791650458</v>
      </c>
      <c r="F122" s="87">
        <f t="shared" si="10"/>
        <v>290.16000000000003</v>
      </c>
      <c r="G122" s="87">
        <f t="shared" si="8"/>
        <v>2280.8621670486714</v>
      </c>
    </row>
    <row r="123" spans="1:7">
      <c r="A123" s="86">
        <f t="shared" si="11"/>
        <v>46753</v>
      </c>
      <c r="B123" s="73">
        <v>109</v>
      </c>
      <c r="C123" s="66">
        <f t="shared" si="6"/>
        <v>2280.8621670486714</v>
      </c>
      <c r="D123" s="87">
        <f t="shared" si="7"/>
        <v>8.93</v>
      </c>
      <c r="E123" s="87">
        <f t="shared" si="9"/>
        <v>281.2223348633442</v>
      </c>
      <c r="F123" s="87">
        <f t="shared" si="10"/>
        <v>290.16000000000003</v>
      </c>
      <c r="G123" s="87">
        <f t="shared" si="8"/>
        <v>1999.6398321853271</v>
      </c>
    </row>
    <row r="124" spans="1:7">
      <c r="A124" s="86">
        <f t="shared" si="11"/>
        <v>46784</v>
      </c>
      <c r="B124" s="73">
        <v>110</v>
      </c>
      <c r="C124" s="66">
        <f t="shared" si="6"/>
        <v>1999.6398321853271</v>
      </c>
      <c r="D124" s="87">
        <f t="shared" si="7"/>
        <v>7.83</v>
      </c>
      <c r="E124" s="87">
        <f t="shared" si="9"/>
        <v>282.32378900822562</v>
      </c>
      <c r="F124" s="87">
        <f t="shared" si="10"/>
        <v>290.16000000000003</v>
      </c>
      <c r="G124" s="87">
        <f t="shared" si="8"/>
        <v>1717.3160431771016</v>
      </c>
    </row>
    <row r="125" spans="1:7">
      <c r="A125" s="86">
        <f t="shared" si="11"/>
        <v>46813</v>
      </c>
      <c r="B125" s="73">
        <v>111</v>
      </c>
      <c r="C125" s="66">
        <f t="shared" si="6"/>
        <v>1717.3160431771016</v>
      </c>
      <c r="D125" s="87">
        <f t="shared" si="7"/>
        <v>6.73</v>
      </c>
      <c r="E125" s="87">
        <f t="shared" si="9"/>
        <v>283.42955718184118</v>
      </c>
      <c r="F125" s="87">
        <f t="shared" si="10"/>
        <v>290.16000000000003</v>
      </c>
      <c r="G125" s="87">
        <f t="shared" si="8"/>
        <v>1433.8864859952605</v>
      </c>
    </row>
    <row r="126" spans="1:7">
      <c r="A126" s="86">
        <f t="shared" si="11"/>
        <v>46844</v>
      </c>
      <c r="B126" s="73">
        <v>112</v>
      </c>
      <c r="C126" s="66">
        <f t="shared" si="6"/>
        <v>1433.8864859952605</v>
      </c>
      <c r="D126" s="87">
        <f t="shared" si="7"/>
        <v>5.62</v>
      </c>
      <c r="E126" s="87">
        <f t="shared" si="9"/>
        <v>284.5396562808034</v>
      </c>
      <c r="F126" s="87">
        <f t="shared" si="10"/>
        <v>290.16000000000003</v>
      </c>
      <c r="G126" s="87">
        <f t="shared" si="8"/>
        <v>1149.346829714457</v>
      </c>
    </row>
    <row r="127" spans="1:7">
      <c r="A127" s="86">
        <f t="shared" si="11"/>
        <v>46874</v>
      </c>
      <c r="B127" s="73">
        <v>113</v>
      </c>
      <c r="C127" s="66">
        <f t="shared" si="6"/>
        <v>1149.346829714457</v>
      </c>
      <c r="D127" s="87">
        <f t="shared" si="7"/>
        <v>4.5</v>
      </c>
      <c r="E127" s="87">
        <f t="shared" si="9"/>
        <v>285.65410326790322</v>
      </c>
      <c r="F127" s="87">
        <f t="shared" si="10"/>
        <v>290.16000000000003</v>
      </c>
      <c r="G127" s="87">
        <f t="shared" si="8"/>
        <v>863.69272644655382</v>
      </c>
    </row>
    <row r="128" spans="1:7">
      <c r="A128" s="86">
        <f t="shared" si="11"/>
        <v>46905</v>
      </c>
      <c r="B128" s="73">
        <v>114</v>
      </c>
      <c r="C128" s="66">
        <f t="shared" si="6"/>
        <v>863.69272644655382</v>
      </c>
      <c r="D128" s="87">
        <f t="shared" si="7"/>
        <v>3.38</v>
      </c>
      <c r="E128" s="87">
        <f t="shared" si="9"/>
        <v>286.77291517236915</v>
      </c>
      <c r="F128" s="87">
        <f t="shared" si="10"/>
        <v>290.16000000000003</v>
      </c>
      <c r="G128" s="87">
        <f t="shared" si="8"/>
        <v>576.91981127418467</v>
      </c>
    </row>
    <row r="129" spans="1:7">
      <c r="A129" s="86">
        <f t="shared" si="11"/>
        <v>46935</v>
      </c>
      <c r="B129" s="73">
        <v>115</v>
      </c>
      <c r="C129" s="66">
        <f t="shared" si="6"/>
        <v>576.91981127418467</v>
      </c>
      <c r="D129" s="87">
        <f t="shared" si="7"/>
        <v>2.2599999999999998</v>
      </c>
      <c r="E129" s="87">
        <f t="shared" si="9"/>
        <v>287.89610909012765</v>
      </c>
      <c r="F129" s="87">
        <f t="shared" si="10"/>
        <v>290.16000000000003</v>
      </c>
      <c r="G129" s="87">
        <f t="shared" si="8"/>
        <v>289.02370218405702</v>
      </c>
    </row>
    <row r="130" spans="1:7">
      <c r="A130" s="86">
        <f t="shared" si="11"/>
        <v>46966</v>
      </c>
      <c r="B130" s="73">
        <v>116</v>
      </c>
      <c r="C130" s="66">
        <f t="shared" si="6"/>
        <v>289.02370218405702</v>
      </c>
      <c r="D130" s="87">
        <f t="shared" si="7"/>
        <v>1.1299999999999999</v>
      </c>
      <c r="E130" s="87">
        <f t="shared" si="9"/>
        <v>289.02370218406395</v>
      </c>
      <c r="F130" s="87">
        <f t="shared" si="10"/>
        <v>290.16000000000003</v>
      </c>
      <c r="G130" s="137">
        <f t="shared" si="8"/>
        <v>-6.9348971010185778E-12</v>
      </c>
    </row>
    <row r="131" spans="1:7" ht="0.75" customHeight="1">
      <c r="A131" s="86">
        <f t="shared" si="11"/>
        <v>46997</v>
      </c>
      <c r="B131" s="73">
        <v>117</v>
      </c>
      <c r="C131" s="66">
        <f t="shared" si="6"/>
        <v>-6.9348971010185778E-12</v>
      </c>
      <c r="D131" s="87">
        <f t="shared" si="7"/>
        <v>0</v>
      </c>
      <c r="E131" s="87" t="e">
        <f t="shared" si="9"/>
        <v>#NUM!</v>
      </c>
      <c r="F131" s="87">
        <f t="shared" si="10"/>
        <v>290.16000000000003</v>
      </c>
      <c r="G131" s="87" t="e">
        <f t="shared" si="8"/>
        <v>#NUM!</v>
      </c>
    </row>
    <row r="132" spans="1:7">
      <c r="A132" s="86"/>
      <c r="B132" s="73"/>
      <c r="C132" s="66"/>
      <c r="D132" s="87"/>
      <c r="E132" s="87"/>
      <c r="F132" s="87"/>
      <c r="G132" s="87"/>
    </row>
    <row r="133" spans="1:7">
      <c r="A133" s="86"/>
      <c r="B133" s="73"/>
      <c r="C133" s="66"/>
      <c r="D133" s="87"/>
      <c r="E133" s="87"/>
      <c r="F133" s="87"/>
      <c r="G133" s="87"/>
    </row>
    <row r="134" spans="1:7">
      <c r="A134" s="86"/>
      <c r="B134" s="73"/>
      <c r="C134" s="66"/>
      <c r="D134" s="87"/>
      <c r="E134" s="87"/>
      <c r="F134" s="87"/>
      <c r="G134" s="13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75"/>
  <sheetViews>
    <sheetView topLeftCell="A49" workbookViewId="0">
      <selection activeCell="B12" sqref="B12"/>
    </sheetView>
  </sheetViews>
  <sheetFormatPr defaultColWidth="9.140625" defaultRowHeight="15"/>
  <cols>
    <col min="1" max="1" width="9.140625" style="74"/>
    <col min="2" max="2" width="7.85546875" style="74" customWidth="1"/>
    <col min="3" max="3" width="14.7109375" style="74" customWidth="1"/>
    <col min="4" max="4" width="14.28515625" style="74" customWidth="1"/>
    <col min="5" max="7" width="14.7109375" style="74" customWidth="1"/>
    <col min="8" max="256" width="9.140625" style="74"/>
  </cols>
  <sheetData>
    <row r="1" spans="1:13">
      <c r="A1" s="61"/>
      <c r="B1" s="61"/>
      <c r="C1" s="61"/>
      <c r="D1" s="61"/>
      <c r="E1" s="61"/>
      <c r="F1" s="61"/>
      <c r="G1" s="62"/>
    </row>
    <row r="2" spans="1:13">
      <c r="A2" s="61"/>
      <c r="B2" s="61"/>
      <c r="C2" s="61"/>
      <c r="D2" s="61"/>
      <c r="E2" s="61"/>
      <c r="F2" s="63"/>
      <c r="G2" s="64"/>
    </row>
    <row r="3" spans="1:13">
      <c r="A3" s="61"/>
      <c r="B3" s="61"/>
      <c r="C3" s="61"/>
      <c r="D3" s="61"/>
      <c r="E3" s="61"/>
      <c r="F3" s="63"/>
      <c r="G3" s="64"/>
    </row>
    <row r="4" spans="1:13" ht="21">
      <c r="A4" s="61"/>
      <c r="B4" s="113" t="s">
        <v>55</v>
      </c>
      <c r="C4" s="61"/>
      <c r="D4" s="61"/>
      <c r="E4" s="65"/>
      <c r="F4" s="66"/>
      <c r="G4" s="61"/>
      <c r="K4" s="103"/>
      <c r="L4" s="102"/>
    </row>
    <row r="5" spans="1:13">
      <c r="A5" s="61"/>
      <c r="B5" s="61"/>
      <c r="C5" s="61"/>
      <c r="D5" s="61"/>
      <c r="E5" s="61"/>
      <c r="F5" s="66"/>
      <c r="G5" s="61"/>
      <c r="K5" s="101"/>
      <c r="L5" s="102"/>
    </row>
    <row r="6" spans="1:13">
      <c r="A6" s="61"/>
      <c r="B6" s="67" t="s">
        <v>57</v>
      </c>
      <c r="C6" s="68"/>
      <c r="D6" s="69"/>
      <c r="E6" s="70">
        <v>43466</v>
      </c>
      <c r="F6" s="71"/>
      <c r="G6" s="61"/>
      <c r="K6" s="89"/>
      <c r="L6" s="89"/>
    </row>
    <row r="7" spans="1:13">
      <c r="A7" s="61"/>
      <c r="B7" s="72" t="s">
        <v>58</v>
      </c>
      <c r="C7" s="73"/>
      <c r="E7" s="114">
        <v>60</v>
      </c>
      <c r="F7" s="76" t="s">
        <v>59</v>
      </c>
      <c r="G7" s="61"/>
      <c r="K7" s="91"/>
      <c r="L7" s="91"/>
    </row>
    <row r="8" spans="1:13">
      <c r="A8" s="61"/>
      <c r="B8" s="72" t="s">
        <v>74</v>
      </c>
      <c r="C8" s="73"/>
      <c r="E8" s="88">
        <f>(28755+37800)*1.07</f>
        <v>71213.850000000006</v>
      </c>
      <c r="F8" s="76" t="s">
        <v>61</v>
      </c>
      <c r="G8" s="61"/>
      <c r="K8" s="91"/>
      <c r="L8" s="91"/>
    </row>
    <row r="9" spans="1:13">
      <c r="A9" s="61"/>
      <c r="B9" s="72" t="s">
        <v>63</v>
      </c>
      <c r="C9" s="73"/>
      <c r="E9" s="77">
        <v>1</v>
      </c>
      <c r="F9" s="76"/>
      <c r="G9" s="61"/>
      <c r="K9" s="92"/>
      <c r="L9" s="92"/>
    </row>
    <row r="10" spans="1:13">
      <c r="A10" s="61"/>
      <c r="B10" s="72" t="s">
        <v>64</v>
      </c>
      <c r="C10" s="73"/>
      <c r="D10" s="100">
        <f>E6-1</f>
        <v>43465</v>
      </c>
      <c r="E10" s="104">
        <f>E8</f>
        <v>71213.850000000006</v>
      </c>
      <c r="F10" s="76" t="s">
        <v>61</v>
      </c>
      <c r="G10" s="61"/>
      <c r="K10" s="92"/>
      <c r="L10" s="92"/>
    </row>
    <row r="11" spans="1:13">
      <c r="A11" s="61"/>
      <c r="B11" s="72" t="s">
        <v>65</v>
      </c>
      <c r="C11" s="73"/>
      <c r="D11" s="100">
        <f>EDATE(D10,E7)</f>
        <v>45291</v>
      </c>
      <c r="E11" s="88">
        <v>0</v>
      </c>
      <c r="F11" s="76" t="s">
        <v>61</v>
      </c>
      <c r="G11" s="61"/>
      <c r="K11" s="91"/>
      <c r="L11" s="91"/>
      <c r="M11" s="92"/>
    </row>
    <row r="12" spans="1:13">
      <c r="A12" s="61"/>
      <c r="B12" s="78" t="s">
        <v>75</v>
      </c>
      <c r="C12" s="79"/>
      <c r="D12" s="80"/>
      <c r="E12" s="81">
        <v>4.2999999999999997E-2</v>
      </c>
      <c r="F12" s="82"/>
      <c r="G12" s="83"/>
      <c r="K12" s="91"/>
      <c r="L12" s="91"/>
      <c r="M12" s="92"/>
    </row>
    <row r="13" spans="1:13">
      <c r="A13" s="61"/>
      <c r="B13" s="75"/>
      <c r="C13" s="73"/>
      <c r="E13" s="84"/>
      <c r="F13" s="75"/>
      <c r="G13" s="83"/>
      <c r="K13" s="91"/>
      <c r="L13" s="91"/>
      <c r="M13" s="92"/>
    </row>
    <row r="14" spans="1:13">
      <c r="K14" s="91"/>
      <c r="L14" s="91"/>
      <c r="M14" s="92"/>
    </row>
    <row r="15" spans="1:13" ht="15.75" thickBot="1">
      <c r="A15" s="85" t="s">
        <v>67</v>
      </c>
      <c r="B15" s="85" t="s">
        <v>68</v>
      </c>
      <c r="C15" s="85" t="s">
        <v>69</v>
      </c>
      <c r="D15" s="85" t="s">
        <v>70</v>
      </c>
      <c r="E15" s="85" t="s">
        <v>71</v>
      </c>
      <c r="F15" s="85" t="s">
        <v>72</v>
      </c>
      <c r="G15" s="85" t="s">
        <v>73</v>
      </c>
      <c r="K15" s="91"/>
      <c r="L15" s="91"/>
      <c r="M15" s="92"/>
    </row>
    <row r="16" spans="1:13">
      <c r="A16" s="86">
        <f>E6</f>
        <v>43466</v>
      </c>
      <c r="B16" s="73">
        <v>1</v>
      </c>
      <c r="C16" s="66">
        <f>E10</f>
        <v>71213.850000000006</v>
      </c>
      <c r="D16" s="87">
        <f>ROUND(C16*$E$12/12,3)</f>
        <v>255.18299999999999</v>
      </c>
      <c r="E16" s="87">
        <f>PPMT($E$12/12,B16,$E$7,-$E$10,$E$11,0)</f>
        <v>1065.9916320690622</v>
      </c>
      <c r="F16" s="87">
        <f>ROUND(PMT($E$12/12,E7,-E10,E11),3)</f>
        <v>1321.175</v>
      </c>
      <c r="G16" s="87">
        <f>ROUND(C16-E16,3)</f>
        <v>70147.857999999993</v>
      </c>
      <c r="K16" s="91"/>
      <c r="L16" s="91"/>
      <c r="M16" s="92"/>
    </row>
    <row r="17" spans="1:13">
      <c r="A17" s="86">
        <f>EDATE(A16,1)</f>
        <v>43497</v>
      </c>
      <c r="B17" s="73">
        <v>2</v>
      </c>
      <c r="C17" s="66">
        <f>G16</f>
        <v>70147.857999999993</v>
      </c>
      <c r="D17" s="87">
        <f t="shared" ref="D17:D75" si="0">ROUND(C17*$E$12/12,3)</f>
        <v>251.363</v>
      </c>
      <c r="E17" s="87">
        <f>PPMT($E$12/12,B17,$E$7,-$E$10,$E$11,0)</f>
        <v>1069.8114354173099</v>
      </c>
      <c r="F17" s="87">
        <f>F16</f>
        <v>1321.175</v>
      </c>
      <c r="G17" s="87">
        <f>ROUND(C17-E17,3)</f>
        <v>69078.047000000006</v>
      </c>
      <c r="K17" s="91"/>
      <c r="L17" s="91"/>
      <c r="M17" s="92"/>
    </row>
    <row r="18" spans="1:13">
      <c r="A18" s="86">
        <f>EDATE(A17,1)</f>
        <v>43525</v>
      </c>
      <c r="B18" s="73">
        <v>3</v>
      </c>
      <c r="C18" s="66">
        <f t="shared" ref="C18:C75" si="1">G17</f>
        <v>69078.047000000006</v>
      </c>
      <c r="D18" s="87">
        <f t="shared" si="0"/>
        <v>247.53</v>
      </c>
      <c r="E18" s="87">
        <f>PPMT($E$12/12,B18,$E$7,-$E$10,$E$11,0)</f>
        <v>1073.6449263942218</v>
      </c>
      <c r="F18" s="87">
        <f t="shared" ref="F18:F75" si="2">F17</f>
        <v>1321.175</v>
      </c>
      <c r="G18" s="87">
        <f>ROUND(C18-E18,3)</f>
        <v>68004.402000000002</v>
      </c>
      <c r="K18" s="91"/>
      <c r="L18" s="91"/>
      <c r="M18" s="92"/>
    </row>
    <row r="19" spans="1:13">
      <c r="A19" s="86">
        <f t="shared" ref="A19:A75" si="3">EDATE(A18,1)</f>
        <v>43556</v>
      </c>
      <c r="B19" s="73">
        <v>4</v>
      </c>
      <c r="C19" s="66">
        <f t="shared" si="1"/>
        <v>68004.402000000002</v>
      </c>
      <c r="D19" s="87">
        <f t="shared" si="0"/>
        <v>243.68199999999999</v>
      </c>
      <c r="E19" s="87">
        <f t="shared" ref="E19" si="4">PPMT($E$12/12,B19,$E$7,-$E$10,$E$11,0)</f>
        <v>1077.4921540471346</v>
      </c>
      <c r="F19" s="87">
        <f t="shared" si="2"/>
        <v>1321.175</v>
      </c>
      <c r="G19" s="87">
        <f t="shared" ref="G19:G75" si="5">ROUND(C19-E19,3)</f>
        <v>66926.91</v>
      </c>
      <c r="K19" s="91"/>
      <c r="L19" s="91"/>
      <c r="M19" s="92"/>
    </row>
    <row r="20" spans="1:13">
      <c r="A20" s="86">
        <f t="shared" si="3"/>
        <v>43586</v>
      </c>
      <c r="B20" s="73">
        <v>5</v>
      </c>
      <c r="C20" s="66">
        <f t="shared" si="1"/>
        <v>66926.91</v>
      </c>
      <c r="D20" s="87">
        <f t="shared" si="0"/>
        <v>239.821</v>
      </c>
      <c r="E20" s="87">
        <f>PPMT($E$12/12,B20,$E$7,-$E$10,$E$11,0)</f>
        <v>1081.3531675991367</v>
      </c>
      <c r="F20" s="87">
        <f t="shared" si="2"/>
        <v>1321.175</v>
      </c>
      <c r="G20" s="87">
        <f t="shared" si="5"/>
        <v>65845.557000000001</v>
      </c>
      <c r="K20" s="91"/>
      <c r="L20" s="91"/>
      <c r="M20" s="92"/>
    </row>
    <row r="21" spans="1:13">
      <c r="A21" s="86">
        <f t="shared" si="3"/>
        <v>43617</v>
      </c>
      <c r="B21" s="73">
        <v>6</v>
      </c>
      <c r="C21" s="66">
        <f t="shared" si="1"/>
        <v>65845.557000000001</v>
      </c>
      <c r="D21" s="87">
        <f t="shared" si="0"/>
        <v>235.947</v>
      </c>
      <c r="E21" s="87">
        <f t="shared" ref="E21:E75" si="6">PPMT($E$12/12,B21,$E$7,-$E$10,$E$11,0)</f>
        <v>1085.2280164497001</v>
      </c>
      <c r="F21" s="87">
        <f t="shared" si="2"/>
        <v>1321.175</v>
      </c>
      <c r="G21" s="87">
        <f t="shared" si="5"/>
        <v>64760.328999999998</v>
      </c>
      <c r="K21" s="91"/>
      <c r="L21" s="91"/>
      <c r="M21" s="92"/>
    </row>
    <row r="22" spans="1:13">
      <c r="A22" s="86">
        <f t="shared" si="3"/>
        <v>43647</v>
      </c>
      <c r="B22" s="73">
        <v>7</v>
      </c>
      <c r="C22" s="66">
        <f t="shared" si="1"/>
        <v>64760.328999999998</v>
      </c>
      <c r="D22" s="87">
        <f t="shared" si="0"/>
        <v>232.05799999999999</v>
      </c>
      <c r="E22" s="87">
        <f t="shared" si="6"/>
        <v>1089.1167501753116</v>
      </c>
      <c r="F22" s="87">
        <f t="shared" si="2"/>
        <v>1321.175</v>
      </c>
      <c r="G22" s="87">
        <f t="shared" si="5"/>
        <v>63671.212</v>
      </c>
      <c r="K22" s="91"/>
      <c r="L22" s="91"/>
      <c r="M22" s="92"/>
    </row>
    <row r="23" spans="1:13">
      <c r="A23" s="86">
        <f>EDATE(A22,1)</f>
        <v>43678</v>
      </c>
      <c r="B23" s="73">
        <v>8</v>
      </c>
      <c r="C23" s="66">
        <f t="shared" si="1"/>
        <v>63671.212</v>
      </c>
      <c r="D23" s="87">
        <f t="shared" si="0"/>
        <v>228.155</v>
      </c>
      <c r="E23" s="87">
        <f t="shared" si="6"/>
        <v>1093.0194185301066</v>
      </c>
      <c r="F23" s="87">
        <f t="shared" si="2"/>
        <v>1321.175</v>
      </c>
      <c r="G23" s="87">
        <f t="shared" si="5"/>
        <v>62578.192999999999</v>
      </c>
      <c r="K23" s="91"/>
      <c r="L23" s="91"/>
      <c r="M23" s="92"/>
    </row>
    <row r="24" spans="1:13">
      <c r="A24" s="86">
        <f t="shared" si="3"/>
        <v>43709</v>
      </c>
      <c r="B24" s="73">
        <v>9</v>
      </c>
      <c r="C24" s="66">
        <f t="shared" si="1"/>
        <v>62578.192999999999</v>
      </c>
      <c r="D24" s="87">
        <f t="shared" si="0"/>
        <v>224.239</v>
      </c>
      <c r="E24" s="87">
        <f t="shared" si="6"/>
        <v>1096.9360714465063</v>
      </c>
      <c r="F24" s="87">
        <f t="shared" si="2"/>
        <v>1321.175</v>
      </c>
      <c r="G24" s="87">
        <f t="shared" si="5"/>
        <v>61481.256999999998</v>
      </c>
      <c r="K24" s="91"/>
      <c r="L24" s="91"/>
      <c r="M24" s="92"/>
    </row>
    <row r="25" spans="1:13">
      <c r="A25" s="86">
        <f t="shared" si="3"/>
        <v>43739</v>
      </c>
      <c r="B25" s="73">
        <v>10</v>
      </c>
      <c r="C25" s="66">
        <f t="shared" si="1"/>
        <v>61481.256999999998</v>
      </c>
      <c r="D25" s="87">
        <f t="shared" si="0"/>
        <v>220.30799999999999</v>
      </c>
      <c r="E25" s="87">
        <f t="shared" si="6"/>
        <v>1100.8667590358559</v>
      </c>
      <c r="F25" s="87">
        <f t="shared" si="2"/>
        <v>1321.175</v>
      </c>
      <c r="G25" s="87">
        <f t="shared" si="5"/>
        <v>60380.39</v>
      </c>
    </row>
    <row r="26" spans="1:13">
      <c r="A26" s="86">
        <f t="shared" si="3"/>
        <v>43770</v>
      </c>
      <c r="B26" s="73">
        <v>11</v>
      </c>
      <c r="C26" s="66">
        <f t="shared" si="1"/>
        <v>60380.39</v>
      </c>
      <c r="D26" s="87">
        <f t="shared" si="0"/>
        <v>216.363</v>
      </c>
      <c r="E26" s="87">
        <f t="shared" si="6"/>
        <v>1104.811531589068</v>
      </c>
      <c r="F26" s="87">
        <f t="shared" si="2"/>
        <v>1321.175</v>
      </c>
      <c r="G26" s="87">
        <f t="shared" si="5"/>
        <v>59275.578000000001</v>
      </c>
    </row>
    <row r="27" spans="1:13">
      <c r="A27" s="86">
        <f t="shared" si="3"/>
        <v>43800</v>
      </c>
      <c r="B27" s="73">
        <v>12</v>
      </c>
      <c r="C27" s="66">
        <f t="shared" si="1"/>
        <v>59275.578000000001</v>
      </c>
      <c r="D27" s="87">
        <f t="shared" si="0"/>
        <v>212.404</v>
      </c>
      <c r="E27" s="87">
        <f t="shared" si="6"/>
        <v>1108.7704395772619</v>
      </c>
      <c r="F27" s="87">
        <f t="shared" si="2"/>
        <v>1321.175</v>
      </c>
      <c r="G27" s="87">
        <f t="shared" si="5"/>
        <v>58166.807999999997</v>
      </c>
    </row>
    <row r="28" spans="1:13">
      <c r="A28" s="86">
        <f t="shared" si="3"/>
        <v>43831</v>
      </c>
      <c r="B28" s="73">
        <v>13</v>
      </c>
      <c r="C28" s="66">
        <f t="shared" si="1"/>
        <v>58166.807999999997</v>
      </c>
      <c r="D28" s="87">
        <f t="shared" si="0"/>
        <v>208.43100000000001</v>
      </c>
      <c r="E28" s="87">
        <f t="shared" si="6"/>
        <v>1112.7435336524138</v>
      </c>
      <c r="F28" s="87">
        <f t="shared" si="2"/>
        <v>1321.175</v>
      </c>
      <c r="G28" s="87">
        <f t="shared" si="5"/>
        <v>57054.063999999998</v>
      </c>
    </row>
    <row r="29" spans="1:13">
      <c r="A29" s="86">
        <f t="shared" si="3"/>
        <v>43862</v>
      </c>
      <c r="B29" s="73">
        <v>14</v>
      </c>
      <c r="C29" s="66">
        <f t="shared" si="1"/>
        <v>57054.063999999998</v>
      </c>
      <c r="D29" s="87">
        <f t="shared" si="0"/>
        <v>204.44399999999999</v>
      </c>
      <c r="E29" s="87">
        <f t="shared" si="6"/>
        <v>1116.7308646480019</v>
      </c>
      <c r="F29" s="87">
        <f t="shared" si="2"/>
        <v>1321.175</v>
      </c>
      <c r="G29" s="87">
        <f t="shared" si="5"/>
        <v>55937.332999999999</v>
      </c>
    </row>
    <row r="30" spans="1:13">
      <c r="A30" s="86">
        <f t="shared" si="3"/>
        <v>43891</v>
      </c>
      <c r="B30" s="73">
        <v>15</v>
      </c>
      <c r="C30" s="66">
        <f t="shared" si="1"/>
        <v>55937.332999999999</v>
      </c>
      <c r="D30" s="87">
        <f t="shared" si="0"/>
        <v>200.44200000000001</v>
      </c>
      <c r="E30" s="87">
        <f t="shared" si="6"/>
        <v>1120.7324835796571</v>
      </c>
      <c r="F30" s="87">
        <f t="shared" si="2"/>
        <v>1321.175</v>
      </c>
      <c r="G30" s="87">
        <f t="shared" si="5"/>
        <v>54816.601000000002</v>
      </c>
    </row>
    <row r="31" spans="1:13">
      <c r="A31" s="86">
        <f t="shared" si="3"/>
        <v>43922</v>
      </c>
      <c r="B31" s="73">
        <v>16</v>
      </c>
      <c r="C31" s="66">
        <f t="shared" si="1"/>
        <v>54816.601000000002</v>
      </c>
      <c r="D31" s="87">
        <f t="shared" si="0"/>
        <v>196.42599999999999</v>
      </c>
      <c r="E31" s="87">
        <f t="shared" si="6"/>
        <v>1124.7484416458176</v>
      </c>
      <c r="F31" s="87">
        <f t="shared" si="2"/>
        <v>1321.175</v>
      </c>
      <c r="G31" s="87">
        <f t="shared" si="5"/>
        <v>53691.853000000003</v>
      </c>
    </row>
    <row r="32" spans="1:13">
      <c r="A32" s="86">
        <f t="shared" si="3"/>
        <v>43952</v>
      </c>
      <c r="B32" s="73">
        <v>17</v>
      </c>
      <c r="C32" s="66">
        <f t="shared" si="1"/>
        <v>53691.853000000003</v>
      </c>
      <c r="D32" s="87">
        <f t="shared" si="0"/>
        <v>192.39599999999999</v>
      </c>
      <c r="E32" s="87">
        <f t="shared" si="6"/>
        <v>1128.7787902283817</v>
      </c>
      <c r="F32" s="87">
        <f t="shared" si="2"/>
        <v>1321.175</v>
      </c>
      <c r="G32" s="87">
        <f t="shared" si="5"/>
        <v>52563.074000000001</v>
      </c>
    </row>
    <row r="33" spans="1:7">
      <c r="A33" s="86">
        <f t="shared" si="3"/>
        <v>43983</v>
      </c>
      <c r="B33" s="73">
        <v>18</v>
      </c>
      <c r="C33" s="66">
        <f t="shared" si="1"/>
        <v>52563.074000000001</v>
      </c>
      <c r="D33" s="87">
        <f t="shared" si="0"/>
        <v>188.351</v>
      </c>
      <c r="E33" s="87">
        <f t="shared" si="6"/>
        <v>1132.8235808933666</v>
      </c>
      <c r="F33" s="87">
        <f t="shared" si="2"/>
        <v>1321.175</v>
      </c>
      <c r="G33" s="87">
        <f t="shared" si="5"/>
        <v>51430.25</v>
      </c>
    </row>
    <row r="34" spans="1:7">
      <c r="A34" s="86">
        <f t="shared" si="3"/>
        <v>44013</v>
      </c>
      <c r="B34" s="73">
        <v>19</v>
      </c>
      <c r="C34" s="66">
        <f t="shared" si="1"/>
        <v>51430.25</v>
      </c>
      <c r="D34" s="87">
        <f t="shared" si="0"/>
        <v>184.292</v>
      </c>
      <c r="E34" s="87">
        <f t="shared" si="6"/>
        <v>1136.882865391568</v>
      </c>
      <c r="F34" s="87">
        <f t="shared" si="2"/>
        <v>1321.175</v>
      </c>
      <c r="G34" s="87">
        <f t="shared" si="5"/>
        <v>50293.366999999998</v>
      </c>
    </row>
    <row r="35" spans="1:7">
      <c r="A35" s="86">
        <f t="shared" si="3"/>
        <v>44044</v>
      </c>
      <c r="B35" s="73">
        <v>20</v>
      </c>
      <c r="C35" s="66">
        <f t="shared" si="1"/>
        <v>50293.366999999998</v>
      </c>
      <c r="D35" s="87">
        <f t="shared" si="0"/>
        <v>180.21799999999999</v>
      </c>
      <c r="E35" s="87">
        <f t="shared" si="6"/>
        <v>1140.9566956592209</v>
      </c>
      <c r="F35" s="87">
        <f t="shared" si="2"/>
        <v>1321.175</v>
      </c>
      <c r="G35" s="87">
        <f t="shared" si="5"/>
        <v>49152.41</v>
      </c>
    </row>
    <row r="36" spans="1:7">
      <c r="A36" s="86">
        <f t="shared" si="3"/>
        <v>44075</v>
      </c>
      <c r="B36" s="73">
        <v>21</v>
      </c>
      <c r="C36" s="66">
        <f t="shared" si="1"/>
        <v>49152.41</v>
      </c>
      <c r="D36" s="87">
        <f t="shared" si="0"/>
        <v>176.12899999999999</v>
      </c>
      <c r="E36" s="87">
        <f t="shared" si="6"/>
        <v>1145.0451238186665</v>
      </c>
      <c r="F36" s="87">
        <f t="shared" si="2"/>
        <v>1321.175</v>
      </c>
      <c r="G36" s="87">
        <f t="shared" si="5"/>
        <v>48007.364999999998</v>
      </c>
    </row>
    <row r="37" spans="1:7">
      <c r="A37" s="86">
        <f t="shared" si="3"/>
        <v>44105</v>
      </c>
      <c r="B37" s="73">
        <v>22</v>
      </c>
      <c r="C37" s="66">
        <f t="shared" si="1"/>
        <v>48007.364999999998</v>
      </c>
      <c r="D37" s="87">
        <f t="shared" si="0"/>
        <v>172.02600000000001</v>
      </c>
      <c r="E37" s="87">
        <f t="shared" si="6"/>
        <v>1149.1482021790168</v>
      </c>
      <c r="F37" s="87">
        <f t="shared" si="2"/>
        <v>1321.175</v>
      </c>
      <c r="G37" s="87">
        <f t="shared" si="5"/>
        <v>46858.216999999997</v>
      </c>
    </row>
    <row r="38" spans="1:7">
      <c r="A38" s="86">
        <f t="shared" si="3"/>
        <v>44136</v>
      </c>
      <c r="B38" s="73">
        <v>23</v>
      </c>
      <c r="C38" s="66">
        <f t="shared" si="1"/>
        <v>46858.216999999997</v>
      </c>
      <c r="D38" s="87">
        <f t="shared" si="0"/>
        <v>167.90899999999999</v>
      </c>
      <c r="E38" s="87">
        <f t="shared" si="6"/>
        <v>1153.2659832368252</v>
      </c>
      <c r="F38" s="87">
        <f t="shared" si="2"/>
        <v>1321.175</v>
      </c>
      <c r="G38" s="87">
        <f t="shared" si="5"/>
        <v>45704.951000000001</v>
      </c>
    </row>
    <row r="39" spans="1:7">
      <c r="A39" s="86">
        <f t="shared" si="3"/>
        <v>44166</v>
      </c>
      <c r="B39" s="73">
        <v>24</v>
      </c>
      <c r="C39" s="66">
        <f t="shared" si="1"/>
        <v>45704.951000000001</v>
      </c>
      <c r="D39" s="87">
        <f t="shared" si="0"/>
        <v>163.77600000000001</v>
      </c>
      <c r="E39" s="87">
        <f t="shared" si="6"/>
        <v>1157.3985196767569</v>
      </c>
      <c r="F39" s="87">
        <f t="shared" si="2"/>
        <v>1321.175</v>
      </c>
      <c r="G39" s="87">
        <f t="shared" si="5"/>
        <v>44547.552000000003</v>
      </c>
    </row>
    <row r="40" spans="1:7">
      <c r="A40" s="86">
        <f t="shared" si="3"/>
        <v>44197</v>
      </c>
      <c r="B40" s="73">
        <v>25</v>
      </c>
      <c r="C40" s="66">
        <f t="shared" si="1"/>
        <v>44547.552000000003</v>
      </c>
      <c r="D40" s="87">
        <f t="shared" si="0"/>
        <v>159.62899999999999</v>
      </c>
      <c r="E40" s="87">
        <f t="shared" si="6"/>
        <v>1161.5458643722652</v>
      </c>
      <c r="F40" s="87">
        <f t="shared" si="2"/>
        <v>1321.175</v>
      </c>
      <c r="G40" s="87">
        <f t="shared" si="5"/>
        <v>43386.006000000001</v>
      </c>
    </row>
    <row r="41" spans="1:7">
      <c r="A41" s="86">
        <f t="shared" si="3"/>
        <v>44228</v>
      </c>
      <c r="B41" s="73">
        <v>26</v>
      </c>
      <c r="C41" s="66">
        <f t="shared" si="1"/>
        <v>43386.006000000001</v>
      </c>
      <c r="D41" s="87">
        <f t="shared" si="0"/>
        <v>155.46700000000001</v>
      </c>
      <c r="E41" s="87">
        <f t="shared" si="6"/>
        <v>1165.7080703862659</v>
      </c>
      <c r="F41" s="87">
        <f t="shared" si="2"/>
        <v>1321.175</v>
      </c>
      <c r="G41" s="87">
        <f t="shared" si="5"/>
        <v>42220.298000000003</v>
      </c>
    </row>
    <row r="42" spans="1:7">
      <c r="A42" s="86">
        <f t="shared" si="3"/>
        <v>44256</v>
      </c>
      <c r="B42" s="73">
        <v>27</v>
      </c>
      <c r="C42" s="66">
        <f t="shared" si="1"/>
        <v>42220.298000000003</v>
      </c>
      <c r="D42" s="87">
        <f t="shared" si="0"/>
        <v>151.28899999999999</v>
      </c>
      <c r="E42" s="87">
        <f t="shared" si="6"/>
        <v>1169.8851909718167</v>
      </c>
      <c r="F42" s="87">
        <f t="shared" si="2"/>
        <v>1321.175</v>
      </c>
      <c r="G42" s="87">
        <f t="shared" si="5"/>
        <v>41050.413</v>
      </c>
    </row>
    <row r="43" spans="1:7">
      <c r="A43" s="86">
        <f t="shared" si="3"/>
        <v>44287</v>
      </c>
      <c r="B43" s="73">
        <v>28</v>
      </c>
      <c r="C43" s="66">
        <f t="shared" si="1"/>
        <v>41050.413</v>
      </c>
      <c r="D43" s="87">
        <f t="shared" si="0"/>
        <v>147.09700000000001</v>
      </c>
      <c r="E43" s="87">
        <f t="shared" si="6"/>
        <v>1174.0772795727989</v>
      </c>
      <c r="F43" s="87">
        <f t="shared" si="2"/>
        <v>1321.175</v>
      </c>
      <c r="G43" s="87">
        <f t="shared" si="5"/>
        <v>39876.336000000003</v>
      </c>
    </row>
    <row r="44" spans="1:7">
      <c r="A44" s="86">
        <f t="shared" si="3"/>
        <v>44317</v>
      </c>
      <c r="B44" s="73">
        <v>29</v>
      </c>
      <c r="C44" s="66">
        <f t="shared" si="1"/>
        <v>39876.336000000003</v>
      </c>
      <c r="D44" s="87">
        <f t="shared" si="0"/>
        <v>142.88999999999999</v>
      </c>
      <c r="E44" s="87">
        <f t="shared" si="6"/>
        <v>1178.2843898246015</v>
      </c>
      <c r="F44" s="87">
        <f t="shared" si="2"/>
        <v>1321.175</v>
      </c>
      <c r="G44" s="87">
        <f t="shared" si="5"/>
        <v>38698.052000000003</v>
      </c>
    </row>
    <row r="45" spans="1:7">
      <c r="A45" s="86">
        <f t="shared" si="3"/>
        <v>44348</v>
      </c>
      <c r="B45" s="73">
        <v>30</v>
      </c>
      <c r="C45" s="66">
        <f t="shared" si="1"/>
        <v>38698.052000000003</v>
      </c>
      <c r="D45" s="87">
        <f t="shared" si="0"/>
        <v>138.66800000000001</v>
      </c>
      <c r="E45" s="87">
        <f t="shared" si="6"/>
        <v>1182.5065755548064</v>
      </c>
      <c r="F45" s="87">
        <f t="shared" si="2"/>
        <v>1321.175</v>
      </c>
      <c r="G45" s="87">
        <f t="shared" si="5"/>
        <v>37515.544999999998</v>
      </c>
    </row>
    <row r="46" spans="1:7">
      <c r="A46" s="86">
        <f t="shared" si="3"/>
        <v>44378</v>
      </c>
      <c r="B46" s="73">
        <v>31</v>
      </c>
      <c r="C46" s="66">
        <f t="shared" si="1"/>
        <v>37515.544999999998</v>
      </c>
      <c r="D46" s="87">
        <f t="shared" si="0"/>
        <v>134.43100000000001</v>
      </c>
      <c r="E46" s="87">
        <f t="shared" si="6"/>
        <v>1186.7438907838778</v>
      </c>
      <c r="F46" s="87">
        <f t="shared" si="2"/>
        <v>1321.175</v>
      </c>
      <c r="G46" s="87">
        <f t="shared" si="5"/>
        <v>36328.800999999999</v>
      </c>
    </row>
    <row r="47" spans="1:7">
      <c r="A47" s="86">
        <f t="shared" si="3"/>
        <v>44409</v>
      </c>
      <c r="B47" s="73">
        <v>32</v>
      </c>
      <c r="C47" s="66">
        <f t="shared" si="1"/>
        <v>36328.800999999999</v>
      </c>
      <c r="D47" s="87">
        <f t="shared" si="0"/>
        <v>130.178</v>
      </c>
      <c r="E47" s="87">
        <f t="shared" si="6"/>
        <v>1190.9963897258533</v>
      </c>
      <c r="F47" s="87">
        <f t="shared" si="2"/>
        <v>1321.175</v>
      </c>
      <c r="G47" s="87">
        <f t="shared" si="5"/>
        <v>35137.805</v>
      </c>
    </row>
    <row r="48" spans="1:7">
      <c r="A48" s="86">
        <f t="shared" si="3"/>
        <v>44440</v>
      </c>
      <c r="B48" s="73">
        <v>33</v>
      </c>
      <c r="C48" s="66">
        <f t="shared" si="1"/>
        <v>35137.805</v>
      </c>
      <c r="D48" s="87">
        <f t="shared" si="0"/>
        <v>125.91</v>
      </c>
      <c r="E48" s="87">
        <f t="shared" si="6"/>
        <v>1195.2641267890376</v>
      </c>
      <c r="F48" s="87">
        <f t="shared" si="2"/>
        <v>1321.175</v>
      </c>
      <c r="G48" s="87">
        <f t="shared" si="5"/>
        <v>33942.540999999997</v>
      </c>
    </row>
    <row r="49" spans="1:7">
      <c r="A49" s="86">
        <f t="shared" si="3"/>
        <v>44470</v>
      </c>
      <c r="B49" s="73">
        <v>34</v>
      </c>
      <c r="C49" s="66">
        <f t="shared" si="1"/>
        <v>33942.540999999997</v>
      </c>
      <c r="D49" s="87">
        <f t="shared" si="0"/>
        <v>121.627</v>
      </c>
      <c r="E49" s="87">
        <f t="shared" si="6"/>
        <v>1199.5471565766982</v>
      </c>
      <c r="F49" s="87">
        <f t="shared" si="2"/>
        <v>1321.175</v>
      </c>
      <c r="G49" s="87">
        <f t="shared" si="5"/>
        <v>32742.993999999999</v>
      </c>
    </row>
    <row r="50" spans="1:7">
      <c r="A50" s="86">
        <f t="shared" si="3"/>
        <v>44501</v>
      </c>
      <c r="B50" s="73">
        <v>35</v>
      </c>
      <c r="C50" s="66">
        <f t="shared" si="1"/>
        <v>32742.993999999999</v>
      </c>
      <c r="D50" s="87">
        <f t="shared" si="0"/>
        <v>117.32899999999999</v>
      </c>
      <c r="E50" s="87">
        <f t="shared" si="6"/>
        <v>1203.845533887765</v>
      </c>
      <c r="F50" s="87">
        <f t="shared" si="2"/>
        <v>1321.175</v>
      </c>
      <c r="G50" s="87">
        <f t="shared" si="5"/>
        <v>31539.148000000001</v>
      </c>
    </row>
    <row r="51" spans="1:7">
      <c r="A51" s="86">
        <f t="shared" si="3"/>
        <v>44531</v>
      </c>
      <c r="B51" s="73">
        <v>36</v>
      </c>
      <c r="C51" s="66">
        <f t="shared" si="1"/>
        <v>31539.148000000001</v>
      </c>
      <c r="D51" s="87">
        <f t="shared" si="0"/>
        <v>113.015</v>
      </c>
      <c r="E51" s="87">
        <f t="shared" si="6"/>
        <v>1208.1593137175294</v>
      </c>
      <c r="F51" s="87">
        <f t="shared" si="2"/>
        <v>1321.175</v>
      </c>
      <c r="G51" s="87">
        <f t="shared" si="5"/>
        <v>30330.989000000001</v>
      </c>
    </row>
    <row r="52" spans="1:7">
      <c r="A52" s="86">
        <f t="shared" si="3"/>
        <v>44562</v>
      </c>
      <c r="B52" s="73">
        <v>37</v>
      </c>
      <c r="C52" s="66">
        <f t="shared" si="1"/>
        <v>30330.989000000001</v>
      </c>
      <c r="D52" s="87">
        <f t="shared" si="0"/>
        <v>108.68600000000001</v>
      </c>
      <c r="E52" s="87">
        <f t="shared" si="6"/>
        <v>1212.4885512583505</v>
      </c>
      <c r="F52" s="87">
        <f t="shared" si="2"/>
        <v>1321.175</v>
      </c>
      <c r="G52" s="87">
        <f t="shared" si="5"/>
        <v>29118.5</v>
      </c>
    </row>
    <row r="53" spans="1:7">
      <c r="A53" s="86">
        <f t="shared" si="3"/>
        <v>44593</v>
      </c>
      <c r="B53" s="73">
        <v>38</v>
      </c>
      <c r="C53" s="66">
        <f t="shared" si="1"/>
        <v>29118.5</v>
      </c>
      <c r="D53" s="87">
        <f t="shared" si="0"/>
        <v>104.34099999999999</v>
      </c>
      <c r="E53" s="87">
        <f t="shared" si="6"/>
        <v>1216.8333019003596</v>
      </c>
      <c r="F53" s="87">
        <f t="shared" si="2"/>
        <v>1321.175</v>
      </c>
      <c r="G53" s="87">
        <f t="shared" si="5"/>
        <v>27901.667000000001</v>
      </c>
    </row>
    <row r="54" spans="1:7">
      <c r="A54" s="86">
        <f t="shared" si="3"/>
        <v>44621</v>
      </c>
      <c r="B54" s="73">
        <v>39</v>
      </c>
      <c r="C54" s="66">
        <f t="shared" si="1"/>
        <v>27901.667000000001</v>
      </c>
      <c r="D54" s="87">
        <f t="shared" si="0"/>
        <v>99.980999999999995</v>
      </c>
      <c r="E54" s="87">
        <f t="shared" si="6"/>
        <v>1221.1936212321693</v>
      </c>
      <c r="F54" s="87">
        <f t="shared" si="2"/>
        <v>1321.175</v>
      </c>
      <c r="G54" s="87">
        <f t="shared" si="5"/>
        <v>26680.473000000002</v>
      </c>
    </row>
    <row r="55" spans="1:7">
      <c r="A55" s="86">
        <f t="shared" si="3"/>
        <v>44652</v>
      </c>
      <c r="B55" s="73">
        <v>40</v>
      </c>
      <c r="C55" s="66">
        <f t="shared" si="1"/>
        <v>26680.473000000002</v>
      </c>
      <c r="D55" s="87">
        <f t="shared" si="0"/>
        <v>95.605000000000004</v>
      </c>
      <c r="E55" s="87">
        <f t="shared" si="6"/>
        <v>1225.5695650415844</v>
      </c>
      <c r="F55" s="87">
        <f t="shared" si="2"/>
        <v>1321.175</v>
      </c>
      <c r="G55" s="87">
        <f t="shared" si="5"/>
        <v>25454.902999999998</v>
      </c>
    </row>
    <row r="56" spans="1:7">
      <c r="A56" s="86">
        <f t="shared" si="3"/>
        <v>44682</v>
      </c>
      <c r="B56" s="73">
        <v>41</v>
      </c>
      <c r="C56" s="66">
        <f t="shared" si="1"/>
        <v>25454.902999999998</v>
      </c>
      <c r="D56" s="87">
        <f t="shared" si="0"/>
        <v>91.212999999999994</v>
      </c>
      <c r="E56" s="87">
        <f t="shared" si="6"/>
        <v>1229.9611893163167</v>
      </c>
      <c r="F56" s="87">
        <f t="shared" si="2"/>
        <v>1321.175</v>
      </c>
      <c r="G56" s="87">
        <f t="shared" si="5"/>
        <v>24224.941999999999</v>
      </c>
    </row>
    <row r="57" spans="1:7">
      <c r="A57" s="86">
        <f t="shared" si="3"/>
        <v>44713</v>
      </c>
      <c r="B57" s="73">
        <v>42</v>
      </c>
      <c r="C57" s="66">
        <f t="shared" si="1"/>
        <v>24224.941999999999</v>
      </c>
      <c r="D57" s="87">
        <f t="shared" si="0"/>
        <v>86.805999999999997</v>
      </c>
      <c r="E57" s="87">
        <f t="shared" si="6"/>
        <v>1234.3685502447004</v>
      </c>
      <c r="F57" s="87">
        <f t="shared" si="2"/>
        <v>1321.175</v>
      </c>
      <c r="G57" s="87">
        <f t="shared" si="5"/>
        <v>22990.573</v>
      </c>
    </row>
    <row r="58" spans="1:7">
      <c r="A58" s="86">
        <f t="shared" si="3"/>
        <v>44743</v>
      </c>
      <c r="B58" s="73">
        <v>43</v>
      </c>
      <c r="C58" s="66">
        <f t="shared" si="1"/>
        <v>22990.573</v>
      </c>
      <c r="D58" s="87">
        <f t="shared" si="0"/>
        <v>82.382999999999996</v>
      </c>
      <c r="E58" s="87">
        <f t="shared" si="6"/>
        <v>1238.7917042164106</v>
      </c>
      <c r="F58" s="87">
        <f t="shared" si="2"/>
        <v>1321.175</v>
      </c>
      <c r="G58" s="87">
        <f t="shared" si="5"/>
        <v>21751.780999999999</v>
      </c>
    </row>
    <row r="59" spans="1:7">
      <c r="A59" s="86">
        <f t="shared" si="3"/>
        <v>44774</v>
      </c>
      <c r="B59" s="73">
        <v>44</v>
      </c>
      <c r="C59" s="66">
        <f t="shared" si="1"/>
        <v>21751.780999999999</v>
      </c>
      <c r="D59" s="87">
        <f t="shared" si="0"/>
        <v>77.944000000000003</v>
      </c>
      <c r="E59" s="87">
        <f t="shared" si="6"/>
        <v>1243.2307078231859</v>
      </c>
      <c r="F59" s="87">
        <f t="shared" si="2"/>
        <v>1321.175</v>
      </c>
      <c r="G59" s="87">
        <f t="shared" si="5"/>
        <v>20508.55</v>
      </c>
    </row>
    <row r="60" spans="1:7">
      <c r="A60" s="86">
        <f t="shared" si="3"/>
        <v>44805</v>
      </c>
      <c r="B60" s="73">
        <v>45</v>
      </c>
      <c r="C60" s="66">
        <f t="shared" si="1"/>
        <v>20508.55</v>
      </c>
      <c r="D60" s="87">
        <f t="shared" si="0"/>
        <v>73.489000000000004</v>
      </c>
      <c r="E60" s="87">
        <f t="shared" si="6"/>
        <v>1247.6856178595524</v>
      </c>
      <c r="F60" s="87">
        <f t="shared" si="2"/>
        <v>1321.175</v>
      </c>
      <c r="G60" s="87">
        <f t="shared" si="5"/>
        <v>19260.864000000001</v>
      </c>
    </row>
    <row r="61" spans="1:7">
      <c r="A61" s="86">
        <f t="shared" si="3"/>
        <v>44835</v>
      </c>
      <c r="B61" s="73">
        <v>46</v>
      </c>
      <c r="C61" s="66">
        <f t="shared" si="1"/>
        <v>19260.864000000001</v>
      </c>
      <c r="D61" s="87">
        <f t="shared" si="0"/>
        <v>69.018000000000001</v>
      </c>
      <c r="E61" s="87">
        <f t="shared" si="6"/>
        <v>1252.1564913235491</v>
      </c>
      <c r="F61" s="87">
        <f t="shared" si="2"/>
        <v>1321.175</v>
      </c>
      <c r="G61" s="87">
        <f t="shared" si="5"/>
        <v>18008.707999999999</v>
      </c>
    </row>
    <row r="62" spans="1:7">
      <c r="A62" s="86">
        <f t="shared" si="3"/>
        <v>44866</v>
      </c>
      <c r="B62" s="73">
        <v>47</v>
      </c>
      <c r="C62" s="66">
        <f t="shared" si="1"/>
        <v>18008.707999999999</v>
      </c>
      <c r="D62" s="87">
        <f t="shared" si="0"/>
        <v>64.531000000000006</v>
      </c>
      <c r="E62" s="87">
        <f t="shared" si="6"/>
        <v>1256.6433854174584</v>
      </c>
      <c r="F62" s="87">
        <f t="shared" si="2"/>
        <v>1321.175</v>
      </c>
      <c r="G62" s="87">
        <f t="shared" si="5"/>
        <v>16752.064999999999</v>
      </c>
    </row>
    <row r="63" spans="1:7">
      <c r="A63" s="86">
        <f t="shared" si="3"/>
        <v>44896</v>
      </c>
      <c r="B63" s="73">
        <v>48</v>
      </c>
      <c r="C63" s="66">
        <f t="shared" si="1"/>
        <v>16752.064999999999</v>
      </c>
      <c r="D63" s="87">
        <f t="shared" si="0"/>
        <v>60.027999999999999</v>
      </c>
      <c r="E63" s="87">
        <f t="shared" si="6"/>
        <v>1261.1463575485377</v>
      </c>
      <c r="F63" s="87">
        <f t="shared" si="2"/>
        <v>1321.175</v>
      </c>
      <c r="G63" s="87">
        <f t="shared" si="5"/>
        <v>15490.919</v>
      </c>
    </row>
    <row r="64" spans="1:7">
      <c r="A64" s="86">
        <f t="shared" si="3"/>
        <v>44927</v>
      </c>
      <c r="B64" s="73">
        <v>49</v>
      </c>
      <c r="C64" s="66">
        <f t="shared" si="1"/>
        <v>15490.919</v>
      </c>
      <c r="D64" s="87">
        <f t="shared" si="0"/>
        <v>55.509</v>
      </c>
      <c r="E64" s="87">
        <f t="shared" si="6"/>
        <v>1265.6654653297533</v>
      </c>
      <c r="F64" s="87">
        <f t="shared" si="2"/>
        <v>1321.175</v>
      </c>
      <c r="G64" s="87">
        <f t="shared" si="5"/>
        <v>14225.254000000001</v>
      </c>
    </row>
    <row r="65" spans="1:7">
      <c r="A65" s="86">
        <f t="shared" si="3"/>
        <v>44958</v>
      </c>
      <c r="B65" s="73">
        <v>50</v>
      </c>
      <c r="C65" s="66">
        <f t="shared" si="1"/>
        <v>14225.254000000001</v>
      </c>
      <c r="D65" s="87">
        <f t="shared" si="0"/>
        <v>50.973999999999997</v>
      </c>
      <c r="E65" s="87">
        <f t="shared" si="6"/>
        <v>1270.2007665805183</v>
      </c>
      <c r="F65" s="87">
        <f t="shared" si="2"/>
        <v>1321.175</v>
      </c>
      <c r="G65" s="87">
        <f t="shared" si="5"/>
        <v>12955.053</v>
      </c>
    </row>
    <row r="66" spans="1:7">
      <c r="A66" s="86">
        <f t="shared" si="3"/>
        <v>44986</v>
      </c>
      <c r="B66" s="73">
        <v>51</v>
      </c>
      <c r="C66" s="66">
        <f t="shared" si="1"/>
        <v>12955.053</v>
      </c>
      <c r="D66" s="87">
        <f t="shared" si="0"/>
        <v>46.421999999999997</v>
      </c>
      <c r="E66" s="87">
        <f t="shared" si="6"/>
        <v>1274.7523193274317</v>
      </c>
      <c r="F66" s="87">
        <f t="shared" si="2"/>
        <v>1321.175</v>
      </c>
      <c r="G66" s="87">
        <f t="shared" si="5"/>
        <v>11680.300999999999</v>
      </c>
    </row>
    <row r="67" spans="1:7">
      <c r="A67" s="86">
        <f t="shared" si="3"/>
        <v>45017</v>
      </c>
      <c r="B67" s="73">
        <v>52</v>
      </c>
      <c r="C67" s="66">
        <f t="shared" si="1"/>
        <v>11680.300999999999</v>
      </c>
      <c r="D67" s="87">
        <f t="shared" si="0"/>
        <v>41.853999999999999</v>
      </c>
      <c r="E67" s="87">
        <f t="shared" si="6"/>
        <v>1279.3201818050218</v>
      </c>
      <c r="F67" s="87">
        <f t="shared" si="2"/>
        <v>1321.175</v>
      </c>
      <c r="G67" s="87">
        <f t="shared" si="5"/>
        <v>10400.981</v>
      </c>
    </row>
    <row r="68" spans="1:7">
      <c r="A68" s="86">
        <f t="shared" si="3"/>
        <v>45047</v>
      </c>
      <c r="B68" s="73">
        <v>53</v>
      </c>
      <c r="C68" s="66">
        <f t="shared" si="1"/>
        <v>10400.981</v>
      </c>
      <c r="D68" s="87">
        <f t="shared" si="0"/>
        <v>37.270000000000003</v>
      </c>
      <c r="E68" s="87">
        <f t="shared" si="6"/>
        <v>1283.9044124564898</v>
      </c>
      <c r="F68" s="87">
        <f t="shared" si="2"/>
        <v>1321.175</v>
      </c>
      <c r="G68" s="87">
        <f t="shared" si="5"/>
        <v>9117.0769999999993</v>
      </c>
    </row>
    <row r="69" spans="1:7">
      <c r="A69" s="86">
        <f t="shared" si="3"/>
        <v>45078</v>
      </c>
      <c r="B69" s="73">
        <v>54</v>
      </c>
      <c r="C69" s="66">
        <f t="shared" si="1"/>
        <v>9117.0769999999993</v>
      </c>
      <c r="D69" s="87">
        <f t="shared" si="0"/>
        <v>32.67</v>
      </c>
      <c r="E69" s="87">
        <f t="shared" si="6"/>
        <v>1288.5050699344586</v>
      </c>
      <c r="F69" s="87">
        <f t="shared" si="2"/>
        <v>1321.175</v>
      </c>
      <c r="G69" s="87">
        <f t="shared" si="5"/>
        <v>7828.5720000000001</v>
      </c>
    </row>
    <row r="70" spans="1:7">
      <c r="A70" s="86">
        <f t="shared" si="3"/>
        <v>45108</v>
      </c>
      <c r="B70" s="73">
        <v>55</v>
      </c>
      <c r="C70" s="66">
        <f t="shared" si="1"/>
        <v>7828.5720000000001</v>
      </c>
      <c r="D70" s="87">
        <f t="shared" si="0"/>
        <v>28.052</v>
      </c>
      <c r="E70" s="87">
        <f t="shared" si="6"/>
        <v>1293.1222131017239</v>
      </c>
      <c r="F70" s="87">
        <f t="shared" si="2"/>
        <v>1321.175</v>
      </c>
      <c r="G70" s="87">
        <f t="shared" si="5"/>
        <v>6535.45</v>
      </c>
    </row>
    <row r="71" spans="1:7">
      <c r="A71" s="86">
        <f t="shared" si="3"/>
        <v>45139</v>
      </c>
      <c r="B71" s="73">
        <v>56</v>
      </c>
      <c r="C71" s="66">
        <f t="shared" si="1"/>
        <v>6535.45</v>
      </c>
      <c r="D71" s="87">
        <f t="shared" si="0"/>
        <v>23.419</v>
      </c>
      <c r="E71" s="87">
        <f t="shared" si="6"/>
        <v>1297.7559010320051</v>
      </c>
      <c r="F71" s="87">
        <f t="shared" si="2"/>
        <v>1321.175</v>
      </c>
      <c r="G71" s="87">
        <f t="shared" si="5"/>
        <v>5237.6940000000004</v>
      </c>
    </row>
    <row r="72" spans="1:7">
      <c r="A72" s="86">
        <f t="shared" si="3"/>
        <v>45170</v>
      </c>
      <c r="B72" s="73">
        <v>57</v>
      </c>
      <c r="C72" s="66">
        <f t="shared" si="1"/>
        <v>5237.6940000000004</v>
      </c>
      <c r="D72" s="87">
        <f t="shared" si="0"/>
        <v>18.768000000000001</v>
      </c>
      <c r="E72" s="87">
        <f t="shared" si="6"/>
        <v>1302.406193010703</v>
      </c>
      <c r="F72" s="87">
        <f t="shared" si="2"/>
        <v>1321.175</v>
      </c>
      <c r="G72" s="87">
        <f t="shared" si="5"/>
        <v>3935.288</v>
      </c>
    </row>
    <row r="73" spans="1:7">
      <c r="A73" s="86">
        <f t="shared" si="3"/>
        <v>45200</v>
      </c>
      <c r="B73" s="73">
        <v>58</v>
      </c>
      <c r="C73" s="66">
        <f t="shared" si="1"/>
        <v>3935.288</v>
      </c>
      <c r="D73" s="87">
        <f t="shared" si="0"/>
        <v>14.101000000000001</v>
      </c>
      <c r="E73" s="87">
        <f t="shared" si="6"/>
        <v>1307.0731485356582</v>
      </c>
      <c r="F73" s="87">
        <f t="shared" si="2"/>
        <v>1321.175</v>
      </c>
      <c r="G73" s="87">
        <f t="shared" si="5"/>
        <v>2628.2150000000001</v>
      </c>
    </row>
    <row r="74" spans="1:7">
      <c r="A74" s="86">
        <f t="shared" si="3"/>
        <v>45231</v>
      </c>
      <c r="B74" s="73">
        <v>59</v>
      </c>
      <c r="C74" s="66">
        <f t="shared" si="1"/>
        <v>2628.2150000000001</v>
      </c>
      <c r="D74" s="87">
        <f t="shared" si="0"/>
        <v>9.4179999999999993</v>
      </c>
      <c r="E74" s="87">
        <f t="shared" si="6"/>
        <v>1311.7568273179108</v>
      </c>
      <c r="F74" s="87">
        <f t="shared" si="2"/>
        <v>1321.175</v>
      </c>
      <c r="G74" s="87">
        <f t="shared" si="5"/>
        <v>1316.4580000000001</v>
      </c>
    </row>
    <row r="75" spans="1:7">
      <c r="A75" s="86">
        <f t="shared" si="3"/>
        <v>45261</v>
      </c>
      <c r="B75" s="73">
        <v>60</v>
      </c>
      <c r="C75" s="66">
        <f t="shared" si="1"/>
        <v>1316.4580000000001</v>
      </c>
      <c r="D75" s="87">
        <f t="shared" si="0"/>
        <v>4.7169999999999996</v>
      </c>
      <c r="E75" s="87">
        <f t="shared" si="6"/>
        <v>1316.4572892824667</v>
      </c>
      <c r="F75" s="87">
        <f t="shared" si="2"/>
        <v>1321.175</v>
      </c>
      <c r="G75" s="87">
        <f t="shared" si="5"/>
        <v>1E-3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1C0E7-31B8-4B32-96FA-52259A5EA68E}">
  <dimension ref="A1:M131"/>
  <sheetViews>
    <sheetView tabSelected="1" workbookViewId="0">
      <selection activeCell="B4" sqref="B4"/>
    </sheetView>
  </sheetViews>
  <sheetFormatPr defaultColWidth="9.140625" defaultRowHeight="15"/>
  <cols>
    <col min="1" max="1" width="9.140625" style="74"/>
    <col min="2" max="2" width="7.85546875" style="74" customWidth="1"/>
    <col min="3" max="3" width="14.7109375" style="74" customWidth="1"/>
    <col min="4" max="4" width="14.28515625" style="74" customWidth="1"/>
    <col min="5" max="6" width="14.7109375" style="74" customWidth="1"/>
    <col min="7" max="7" width="14.7109375" style="103" customWidth="1"/>
    <col min="8" max="8" width="9.140625" style="74"/>
    <col min="9" max="9" width="9.42578125" style="74" bestFit="1" customWidth="1"/>
    <col min="10" max="257" width="9.140625" style="74"/>
    <col min="258" max="258" width="7.85546875" style="74" customWidth="1"/>
    <col min="259" max="259" width="14.7109375" style="74" customWidth="1"/>
    <col min="260" max="260" width="14.28515625" style="74" customWidth="1"/>
    <col min="261" max="263" width="14.7109375" style="74" customWidth="1"/>
    <col min="264" max="513" width="9.140625" style="74"/>
    <col min="514" max="514" width="7.85546875" style="74" customWidth="1"/>
    <col min="515" max="515" width="14.7109375" style="74" customWidth="1"/>
    <col min="516" max="516" width="14.28515625" style="74" customWidth="1"/>
    <col min="517" max="519" width="14.7109375" style="74" customWidth="1"/>
    <col min="520" max="769" width="9.140625" style="74"/>
    <col min="770" max="770" width="7.85546875" style="74" customWidth="1"/>
    <col min="771" max="771" width="14.7109375" style="74" customWidth="1"/>
    <col min="772" max="772" width="14.28515625" style="74" customWidth="1"/>
    <col min="773" max="775" width="14.7109375" style="74" customWidth="1"/>
    <col min="776" max="1025" width="9.140625" style="74"/>
    <col min="1026" max="1026" width="7.85546875" style="74" customWidth="1"/>
    <col min="1027" max="1027" width="14.7109375" style="74" customWidth="1"/>
    <col min="1028" max="1028" width="14.28515625" style="74" customWidth="1"/>
    <col min="1029" max="1031" width="14.7109375" style="74" customWidth="1"/>
    <col min="1032" max="1281" width="9.140625" style="74"/>
    <col min="1282" max="1282" width="7.85546875" style="74" customWidth="1"/>
    <col min="1283" max="1283" width="14.7109375" style="74" customWidth="1"/>
    <col min="1284" max="1284" width="14.28515625" style="74" customWidth="1"/>
    <col min="1285" max="1287" width="14.7109375" style="74" customWidth="1"/>
    <col min="1288" max="1537" width="9.140625" style="74"/>
    <col min="1538" max="1538" width="7.85546875" style="74" customWidth="1"/>
    <col min="1539" max="1539" width="14.7109375" style="74" customWidth="1"/>
    <col min="1540" max="1540" width="14.28515625" style="74" customWidth="1"/>
    <col min="1541" max="1543" width="14.7109375" style="74" customWidth="1"/>
    <col min="1544" max="1793" width="9.140625" style="74"/>
    <col min="1794" max="1794" width="7.85546875" style="74" customWidth="1"/>
    <col min="1795" max="1795" width="14.7109375" style="74" customWidth="1"/>
    <col min="1796" max="1796" width="14.28515625" style="74" customWidth="1"/>
    <col min="1797" max="1799" width="14.7109375" style="74" customWidth="1"/>
    <col min="1800" max="2049" width="9.140625" style="74"/>
    <col min="2050" max="2050" width="7.85546875" style="74" customWidth="1"/>
    <col min="2051" max="2051" width="14.7109375" style="74" customWidth="1"/>
    <col min="2052" max="2052" width="14.28515625" style="74" customWidth="1"/>
    <col min="2053" max="2055" width="14.7109375" style="74" customWidth="1"/>
    <col min="2056" max="2305" width="9.140625" style="74"/>
    <col min="2306" max="2306" width="7.85546875" style="74" customWidth="1"/>
    <col min="2307" max="2307" width="14.7109375" style="74" customWidth="1"/>
    <col min="2308" max="2308" width="14.28515625" style="74" customWidth="1"/>
    <col min="2309" max="2311" width="14.7109375" style="74" customWidth="1"/>
    <col min="2312" max="2561" width="9.140625" style="74"/>
    <col min="2562" max="2562" width="7.85546875" style="74" customWidth="1"/>
    <col min="2563" max="2563" width="14.7109375" style="74" customWidth="1"/>
    <col min="2564" max="2564" width="14.28515625" style="74" customWidth="1"/>
    <col min="2565" max="2567" width="14.7109375" style="74" customWidth="1"/>
    <col min="2568" max="2817" width="9.140625" style="74"/>
    <col min="2818" max="2818" width="7.85546875" style="74" customWidth="1"/>
    <col min="2819" max="2819" width="14.7109375" style="74" customWidth="1"/>
    <col min="2820" max="2820" width="14.28515625" style="74" customWidth="1"/>
    <col min="2821" max="2823" width="14.7109375" style="74" customWidth="1"/>
    <col min="2824" max="3073" width="9.140625" style="74"/>
    <col min="3074" max="3074" width="7.85546875" style="74" customWidth="1"/>
    <col min="3075" max="3075" width="14.7109375" style="74" customWidth="1"/>
    <col min="3076" max="3076" width="14.28515625" style="74" customWidth="1"/>
    <col min="3077" max="3079" width="14.7109375" style="74" customWidth="1"/>
    <col min="3080" max="3329" width="9.140625" style="74"/>
    <col min="3330" max="3330" width="7.85546875" style="74" customWidth="1"/>
    <col min="3331" max="3331" width="14.7109375" style="74" customWidth="1"/>
    <col min="3332" max="3332" width="14.28515625" style="74" customWidth="1"/>
    <col min="3333" max="3335" width="14.7109375" style="74" customWidth="1"/>
    <col min="3336" max="3585" width="9.140625" style="74"/>
    <col min="3586" max="3586" width="7.85546875" style="74" customWidth="1"/>
    <col min="3587" max="3587" width="14.7109375" style="74" customWidth="1"/>
    <col min="3588" max="3588" width="14.28515625" style="74" customWidth="1"/>
    <col min="3589" max="3591" width="14.7109375" style="74" customWidth="1"/>
    <col min="3592" max="3841" width="9.140625" style="74"/>
    <col min="3842" max="3842" width="7.85546875" style="74" customWidth="1"/>
    <col min="3843" max="3843" width="14.7109375" style="74" customWidth="1"/>
    <col min="3844" max="3844" width="14.28515625" style="74" customWidth="1"/>
    <col min="3845" max="3847" width="14.7109375" style="74" customWidth="1"/>
    <col min="3848" max="4097" width="9.140625" style="74"/>
    <col min="4098" max="4098" width="7.85546875" style="74" customWidth="1"/>
    <col min="4099" max="4099" width="14.7109375" style="74" customWidth="1"/>
    <col min="4100" max="4100" width="14.28515625" style="74" customWidth="1"/>
    <col min="4101" max="4103" width="14.7109375" style="74" customWidth="1"/>
    <col min="4104" max="4353" width="9.140625" style="74"/>
    <col min="4354" max="4354" width="7.85546875" style="74" customWidth="1"/>
    <col min="4355" max="4355" width="14.7109375" style="74" customWidth="1"/>
    <col min="4356" max="4356" width="14.28515625" style="74" customWidth="1"/>
    <col min="4357" max="4359" width="14.7109375" style="74" customWidth="1"/>
    <col min="4360" max="4609" width="9.140625" style="74"/>
    <col min="4610" max="4610" width="7.85546875" style="74" customWidth="1"/>
    <col min="4611" max="4611" width="14.7109375" style="74" customWidth="1"/>
    <col min="4612" max="4612" width="14.28515625" style="74" customWidth="1"/>
    <col min="4613" max="4615" width="14.7109375" style="74" customWidth="1"/>
    <col min="4616" max="4865" width="9.140625" style="74"/>
    <col min="4866" max="4866" width="7.85546875" style="74" customWidth="1"/>
    <col min="4867" max="4867" width="14.7109375" style="74" customWidth="1"/>
    <col min="4868" max="4868" width="14.28515625" style="74" customWidth="1"/>
    <col min="4869" max="4871" width="14.7109375" style="74" customWidth="1"/>
    <col min="4872" max="5121" width="9.140625" style="74"/>
    <col min="5122" max="5122" width="7.85546875" style="74" customWidth="1"/>
    <col min="5123" max="5123" width="14.7109375" style="74" customWidth="1"/>
    <col min="5124" max="5124" width="14.28515625" style="74" customWidth="1"/>
    <col min="5125" max="5127" width="14.7109375" style="74" customWidth="1"/>
    <col min="5128" max="5377" width="9.140625" style="74"/>
    <col min="5378" max="5378" width="7.85546875" style="74" customWidth="1"/>
    <col min="5379" max="5379" width="14.7109375" style="74" customWidth="1"/>
    <col min="5380" max="5380" width="14.28515625" style="74" customWidth="1"/>
    <col min="5381" max="5383" width="14.7109375" style="74" customWidth="1"/>
    <col min="5384" max="5633" width="9.140625" style="74"/>
    <col min="5634" max="5634" width="7.85546875" style="74" customWidth="1"/>
    <col min="5635" max="5635" width="14.7109375" style="74" customWidth="1"/>
    <col min="5636" max="5636" width="14.28515625" style="74" customWidth="1"/>
    <col min="5637" max="5639" width="14.7109375" style="74" customWidth="1"/>
    <col min="5640" max="5889" width="9.140625" style="74"/>
    <col min="5890" max="5890" width="7.85546875" style="74" customWidth="1"/>
    <col min="5891" max="5891" width="14.7109375" style="74" customWidth="1"/>
    <col min="5892" max="5892" width="14.28515625" style="74" customWidth="1"/>
    <col min="5893" max="5895" width="14.7109375" style="74" customWidth="1"/>
    <col min="5896" max="6145" width="9.140625" style="74"/>
    <col min="6146" max="6146" width="7.85546875" style="74" customWidth="1"/>
    <col min="6147" max="6147" width="14.7109375" style="74" customWidth="1"/>
    <col min="6148" max="6148" width="14.28515625" style="74" customWidth="1"/>
    <col min="6149" max="6151" width="14.7109375" style="74" customWidth="1"/>
    <col min="6152" max="6401" width="9.140625" style="74"/>
    <col min="6402" max="6402" width="7.85546875" style="74" customWidth="1"/>
    <col min="6403" max="6403" width="14.7109375" style="74" customWidth="1"/>
    <col min="6404" max="6404" width="14.28515625" style="74" customWidth="1"/>
    <col min="6405" max="6407" width="14.7109375" style="74" customWidth="1"/>
    <col min="6408" max="6657" width="9.140625" style="74"/>
    <col min="6658" max="6658" width="7.85546875" style="74" customWidth="1"/>
    <col min="6659" max="6659" width="14.7109375" style="74" customWidth="1"/>
    <col min="6660" max="6660" width="14.28515625" style="74" customWidth="1"/>
    <col min="6661" max="6663" width="14.7109375" style="74" customWidth="1"/>
    <col min="6664" max="6913" width="9.140625" style="74"/>
    <col min="6914" max="6914" width="7.85546875" style="74" customWidth="1"/>
    <col min="6915" max="6915" width="14.7109375" style="74" customWidth="1"/>
    <col min="6916" max="6916" width="14.28515625" style="74" customWidth="1"/>
    <col min="6917" max="6919" width="14.7109375" style="74" customWidth="1"/>
    <col min="6920" max="7169" width="9.140625" style="74"/>
    <col min="7170" max="7170" width="7.85546875" style="74" customWidth="1"/>
    <col min="7171" max="7171" width="14.7109375" style="74" customWidth="1"/>
    <col min="7172" max="7172" width="14.28515625" style="74" customWidth="1"/>
    <col min="7173" max="7175" width="14.7109375" style="74" customWidth="1"/>
    <col min="7176" max="7425" width="9.140625" style="74"/>
    <col min="7426" max="7426" width="7.85546875" style="74" customWidth="1"/>
    <col min="7427" max="7427" width="14.7109375" style="74" customWidth="1"/>
    <col min="7428" max="7428" width="14.28515625" style="74" customWidth="1"/>
    <col min="7429" max="7431" width="14.7109375" style="74" customWidth="1"/>
    <col min="7432" max="7681" width="9.140625" style="74"/>
    <col min="7682" max="7682" width="7.85546875" style="74" customWidth="1"/>
    <col min="7683" max="7683" width="14.7109375" style="74" customWidth="1"/>
    <col min="7684" max="7684" width="14.28515625" style="74" customWidth="1"/>
    <col min="7685" max="7687" width="14.7109375" style="74" customWidth="1"/>
    <col min="7688" max="7937" width="9.140625" style="74"/>
    <col min="7938" max="7938" width="7.85546875" style="74" customWidth="1"/>
    <col min="7939" max="7939" width="14.7109375" style="74" customWidth="1"/>
    <col min="7940" max="7940" width="14.28515625" style="74" customWidth="1"/>
    <col min="7941" max="7943" width="14.7109375" style="74" customWidth="1"/>
    <col min="7944" max="8193" width="9.140625" style="74"/>
    <col min="8194" max="8194" width="7.85546875" style="74" customWidth="1"/>
    <col min="8195" max="8195" width="14.7109375" style="74" customWidth="1"/>
    <col min="8196" max="8196" width="14.28515625" style="74" customWidth="1"/>
    <col min="8197" max="8199" width="14.7109375" style="74" customWidth="1"/>
    <col min="8200" max="8449" width="9.140625" style="74"/>
    <col min="8450" max="8450" width="7.85546875" style="74" customWidth="1"/>
    <col min="8451" max="8451" width="14.7109375" style="74" customWidth="1"/>
    <col min="8452" max="8452" width="14.28515625" style="74" customWidth="1"/>
    <col min="8453" max="8455" width="14.7109375" style="74" customWidth="1"/>
    <col min="8456" max="8705" width="9.140625" style="74"/>
    <col min="8706" max="8706" width="7.85546875" style="74" customWidth="1"/>
    <col min="8707" max="8707" width="14.7109375" style="74" customWidth="1"/>
    <col min="8708" max="8708" width="14.28515625" style="74" customWidth="1"/>
    <col min="8709" max="8711" width="14.7109375" style="74" customWidth="1"/>
    <col min="8712" max="8961" width="9.140625" style="74"/>
    <col min="8962" max="8962" width="7.85546875" style="74" customWidth="1"/>
    <col min="8963" max="8963" width="14.7109375" style="74" customWidth="1"/>
    <col min="8964" max="8964" width="14.28515625" style="74" customWidth="1"/>
    <col min="8965" max="8967" width="14.7109375" style="74" customWidth="1"/>
    <col min="8968" max="9217" width="9.140625" style="74"/>
    <col min="9218" max="9218" width="7.85546875" style="74" customWidth="1"/>
    <col min="9219" max="9219" width="14.7109375" style="74" customWidth="1"/>
    <col min="9220" max="9220" width="14.28515625" style="74" customWidth="1"/>
    <col min="9221" max="9223" width="14.7109375" style="74" customWidth="1"/>
    <col min="9224" max="9473" width="9.140625" style="74"/>
    <col min="9474" max="9474" width="7.85546875" style="74" customWidth="1"/>
    <col min="9475" max="9475" width="14.7109375" style="74" customWidth="1"/>
    <col min="9476" max="9476" width="14.28515625" style="74" customWidth="1"/>
    <col min="9477" max="9479" width="14.7109375" style="74" customWidth="1"/>
    <col min="9480" max="9729" width="9.140625" style="74"/>
    <col min="9730" max="9730" width="7.85546875" style="74" customWidth="1"/>
    <col min="9731" max="9731" width="14.7109375" style="74" customWidth="1"/>
    <col min="9732" max="9732" width="14.28515625" style="74" customWidth="1"/>
    <col min="9733" max="9735" width="14.7109375" style="74" customWidth="1"/>
    <col min="9736" max="9985" width="9.140625" style="74"/>
    <col min="9986" max="9986" width="7.85546875" style="74" customWidth="1"/>
    <col min="9987" max="9987" width="14.7109375" style="74" customWidth="1"/>
    <col min="9988" max="9988" width="14.28515625" style="74" customWidth="1"/>
    <col min="9989" max="9991" width="14.7109375" style="74" customWidth="1"/>
    <col min="9992" max="10241" width="9.140625" style="74"/>
    <col min="10242" max="10242" width="7.85546875" style="74" customWidth="1"/>
    <col min="10243" max="10243" width="14.7109375" style="74" customWidth="1"/>
    <col min="10244" max="10244" width="14.28515625" style="74" customWidth="1"/>
    <col min="10245" max="10247" width="14.7109375" style="74" customWidth="1"/>
    <col min="10248" max="10497" width="9.140625" style="74"/>
    <col min="10498" max="10498" width="7.85546875" style="74" customWidth="1"/>
    <col min="10499" max="10499" width="14.7109375" style="74" customWidth="1"/>
    <col min="10500" max="10500" width="14.28515625" style="74" customWidth="1"/>
    <col min="10501" max="10503" width="14.7109375" style="74" customWidth="1"/>
    <col min="10504" max="10753" width="9.140625" style="74"/>
    <col min="10754" max="10754" width="7.85546875" style="74" customWidth="1"/>
    <col min="10755" max="10755" width="14.7109375" style="74" customWidth="1"/>
    <col min="10756" max="10756" width="14.28515625" style="74" customWidth="1"/>
    <col min="10757" max="10759" width="14.7109375" style="74" customWidth="1"/>
    <col min="10760" max="11009" width="9.140625" style="74"/>
    <col min="11010" max="11010" width="7.85546875" style="74" customWidth="1"/>
    <col min="11011" max="11011" width="14.7109375" style="74" customWidth="1"/>
    <col min="11012" max="11012" width="14.28515625" style="74" customWidth="1"/>
    <col min="11013" max="11015" width="14.7109375" style="74" customWidth="1"/>
    <col min="11016" max="11265" width="9.140625" style="74"/>
    <col min="11266" max="11266" width="7.85546875" style="74" customWidth="1"/>
    <col min="11267" max="11267" width="14.7109375" style="74" customWidth="1"/>
    <col min="11268" max="11268" width="14.28515625" style="74" customWidth="1"/>
    <col min="11269" max="11271" width="14.7109375" style="74" customWidth="1"/>
    <col min="11272" max="11521" width="9.140625" style="74"/>
    <col min="11522" max="11522" width="7.85546875" style="74" customWidth="1"/>
    <col min="11523" max="11523" width="14.7109375" style="74" customWidth="1"/>
    <col min="11524" max="11524" width="14.28515625" style="74" customWidth="1"/>
    <col min="11525" max="11527" width="14.7109375" style="74" customWidth="1"/>
    <col min="11528" max="11777" width="9.140625" style="74"/>
    <col min="11778" max="11778" width="7.85546875" style="74" customWidth="1"/>
    <col min="11779" max="11779" width="14.7109375" style="74" customWidth="1"/>
    <col min="11780" max="11780" width="14.28515625" style="74" customWidth="1"/>
    <col min="11781" max="11783" width="14.7109375" style="74" customWidth="1"/>
    <col min="11784" max="12033" width="9.140625" style="74"/>
    <col min="12034" max="12034" width="7.85546875" style="74" customWidth="1"/>
    <col min="12035" max="12035" width="14.7109375" style="74" customWidth="1"/>
    <col min="12036" max="12036" width="14.28515625" style="74" customWidth="1"/>
    <col min="12037" max="12039" width="14.7109375" style="74" customWidth="1"/>
    <col min="12040" max="12289" width="9.140625" style="74"/>
    <col min="12290" max="12290" width="7.85546875" style="74" customWidth="1"/>
    <col min="12291" max="12291" width="14.7109375" style="74" customWidth="1"/>
    <col min="12292" max="12292" width="14.28515625" style="74" customWidth="1"/>
    <col min="12293" max="12295" width="14.7109375" style="74" customWidth="1"/>
    <col min="12296" max="12545" width="9.140625" style="74"/>
    <col min="12546" max="12546" width="7.85546875" style="74" customWidth="1"/>
    <col min="12547" max="12547" width="14.7109375" style="74" customWidth="1"/>
    <col min="12548" max="12548" width="14.28515625" style="74" customWidth="1"/>
    <col min="12549" max="12551" width="14.7109375" style="74" customWidth="1"/>
    <col min="12552" max="12801" width="9.140625" style="74"/>
    <col min="12802" max="12802" width="7.85546875" style="74" customWidth="1"/>
    <col min="12803" max="12803" width="14.7109375" style="74" customWidth="1"/>
    <col min="12804" max="12804" width="14.28515625" style="74" customWidth="1"/>
    <col min="12805" max="12807" width="14.7109375" style="74" customWidth="1"/>
    <col min="12808" max="13057" width="9.140625" style="74"/>
    <col min="13058" max="13058" width="7.85546875" style="74" customWidth="1"/>
    <col min="13059" max="13059" width="14.7109375" style="74" customWidth="1"/>
    <col min="13060" max="13060" width="14.28515625" style="74" customWidth="1"/>
    <col min="13061" max="13063" width="14.7109375" style="74" customWidth="1"/>
    <col min="13064" max="13313" width="9.140625" style="74"/>
    <col min="13314" max="13314" width="7.85546875" style="74" customWidth="1"/>
    <col min="13315" max="13315" width="14.7109375" style="74" customWidth="1"/>
    <col min="13316" max="13316" width="14.28515625" style="74" customWidth="1"/>
    <col min="13317" max="13319" width="14.7109375" style="74" customWidth="1"/>
    <col min="13320" max="13569" width="9.140625" style="74"/>
    <col min="13570" max="13570" width="7.85546875" style="74" customWidth="1"/>
    <col min="13571" max="13571" width="14.7109375" style="74" customWidth="1"/>
    <col min="13572" max="13572" width="14.28515625" style="74" customWidth="1"/>
    <col min="13573" max="13575" width="14.7109375" style="74" customWidth="1"/>
    <col min="13576" max="13825" width="9.140625" style="74"/>
    <col min="13826" max="13826" width="7.85546875" style="74" customWidth="1"/>
    <col min="13827" max="13827" width="14.7109375" style="74" customWidth="1"/>
    <col min="13828" max="13828" width="14.28515625" style="74" customWidth="1"/>
    <col min="13829" max="13831" width="14.7109375" style="74" customWidth="1"/>
    <col min="13832" max="14081" width="9.140625" style="74"/>
    <col min="14082" max="14082" width="7.85546875" style="74" customWidth="1"/>
    <col min="14083" max="14083" width="14.7109375" style="74" customWidth="1"/>
    <col min="14084" max="14084" width="14.28515625" style="74" customWidth="1"/>
    <col min="14085" max="14087" width="14.7109375" style="74" customWidth="1"/>
    <col min="14088" max="14337" width="9.140625" style="74"/>
    <col min="14338" max="14338" width="7.85546875" style="74" customWidth="1"/>
    <col min="14339" max="14339" width="14.7109375" style="74" customWidth="1"/>
    <col min="14340" max="14340" width="14.28515625" style="74" customWidth="1"/>
    <col min="14341" max="14343" width="14.7109375" style="74" customWidth="1"/>
    <col min="14344" max="14593" width="9.140625" style="74"/>
    <col min="14594" max="14594" width="7.85546875" style="74" customWidth="1"/>
    <col min="14595" max="14595" width="14.7109375" style="74" customWidth="1"/>
    <col min="14596" max="14596" width="14.28515625" style="74" customWidth="1"/>
    <col min="14597" max="14599" width="14.7109375" style="74" customWidth="1"/>
    <col min="14600" max="14849" width="9.140625" style="74"/>
    <col min="14850" max="14850" width="7.85546875" style="74" customWidth="1"/>
    <col min="14851" max="14851" width="14.7109375" style="74" customWidth="1"/>
    <col min="14852" max="14852" width="14.28515625" style="74" customWidth="1"/>
    <col min="14853" max="14855" width="14.7109375" style="74" customWidth="1"/>
    <col min="14856" max="15105" width="9.140625" style="74"/>
    <col min="15106" max="15106" width="7.85546875" style="74" customWidth="1"/>
    <col min="15107" max="15107" width="14.7109375" style="74" customWidth="1"/>
    <col min="15108" max="15108" width="14.28515625" style="74" customWidth="1"/>
    <col min="15109" max="15111" width="14.7109375" style="74" customWidth="1"/>
    <col min="15112" max="15361" width="9.140625" style="74"/>
    <col min="15362" max="15362" width="7.85546875" style="74" customWidth="1"/>
    <col min="15363" max="15363" width="14.7109375" style="74" customWidth="1"/>
    <col min="15364" max="15364" width="14.28515625" style="74" customWidth="1"/>
    <col min="15365" max="15367" width="14.7109375" style="74" customWidth="1"/>
    <col min="15368" max="15617" width="9.140625" style="74"/>
    <col min="15618" max="15618" width="7.85546875" style="74" customWidth="1"/>
    <col min="15619" max="15619" width="14.7109375" style="74" customWidth="1"/>
    <col min="15620" max="15620" width="14.28515625" style="74" customWidth="1"/>
    <col min="15621" max="15623" width="14.7109375" style="74" customWidth="1"/>
    <col min="15624" max="15873" width="9.140625" style="74"/>
    <col min="15874" max="15874" width="7.85546875" style="74" customWidth="1"/>
    <col min="15875" max="15875" width="14.7109375" style="74" customWidth="1"/>
    <col min="15876" max="15876" width="14.28515625" style="74" customWidth="1"/>
    <col min="15877" max="15879" width="14.7109375" style="74" customWidth="1"/>
    <col min="15880" max="16129" width="9.140625" style="74"/>
    <col min="16130" max="16130" width="7.85546875" style="74" customWidth="1"/>
    <col min="16131" max="16131" width="14.7109375" style="74" customWidth="1"/>
    <col min="16132" max="16132" width="14.28515625" style="74" customWidth="1"/>
    <col min="16133" max="16135" width="14.7109375" style="74" customWidth="1"/>
    <col min="16136" max="16384" width="9.140625" style="74"/>
  </cols>
  <sheetData>
    <row r="1" spans="1:13">
      <c r="A1" s="61"/>
      <c r="B1" s="61"/>
      <c r="C1" s="61"/>
      <c r="D1" s="61"/>
      <c r="E1" s="61"/>
      <c r="F1" s="61"/>
      <c r="G1" s="143"/>
    </row>
    <row r="2" spans="1:13">
      <c r="A2" s="61"/>
      <c r="B2" s="61"/>
      <c r="C2" s="61"/>
      <c r="D2" s="61"/>
      <c r="E2" s="61"/>
      <c r="F2" s="63"/>
      <c r="G2" s="144"/>
    </row>
    <row r="3" spans="1:13">
      <c r="A3" s="61"/>
      <c r="B3" s="61"/>
      <c r="C3" s="61"/>
      <c r="D3" s="61"/>
      <c r="E3" s="61"/>
      <c r="F3" s="63"/>
      <c r="G3" s="144"/>
    </row>
    <row r="4" spans="1:13" ht="21">
      <c r="A4" s="61"/>
      <c r="B4" s="113" t="s">
        <v>55</v>
      </c>
      <c r="C4" s="61"/>
      <c r="D4" s="61"/>
      <c r="E4" s="65"/>
      <c r="F4" s="66"/>
      <c r="G4" s="145"/>
      <c r="K4" s="103"/>
      <c r="L4" s="102"/>
    </row>
    <row r="5" spans="1:13">
      <c r="A5" s="61"/>
      <c r="B5" s="61"/>
      <c r="C5" s="61"/>
      <c r="D5" s="61"/>
      <c r="E5" s="61"/>
      <c r="F5" s="66"/>
      <c r="G5" s="145"/>
      <c r="K5" s="101"/>
      <c r="L5" s="102"/>
    </row>
    <row r="6" spans="1:13">
      <c r="A6" s="61"/>
      <c r="B6" s="67" t="s">
        <v>57</v>
      </c>
      <c r="C6" s="68"/>
      <c r="D6" s="69"/>
      <c r="E6" s="70">
        <v>44562</v>
      </c>
      <c r="F6" s="71"/>
      <c r="G6" s="145"/>
      <c r="K6" s="89"/>
      <c r="L6" s="89"/>
    </row>
    <row r="7" spans="1:13">
      <c r="A7" s="61"/>
      <c r="B7" s="72" t="s">
        <v>58</v>
      </c>
      <c r="C7" s="73"/>
      <c r="E7" s="114">
        <v>24</v>
      </c>
      <c r="F7" s="76" t="s">
        <v>59</v>
      </c>
      <c r="G7" s="145"/>
      <c r="K7" s="91"/>
      <c r="L7" s="91"/>
    </row>
    <row r="8" spans="1:13">
      <c r="A8" s="61"/>
      <c r="B8" s="72" t="s">
        <v>74</v>
      </c>
      <c r="C8" s="73"/>
      <c r="E8" s="104">
        <v>3103</v>
      </c>
      <c r="F8" s="76" t="s">
        <v>61</v>
      </c>
      <c r="G8" s="145"/>
      <c r="K8" s="91"/>
      <c r="L8" s="91"/>
    </row>
    <row r="9" spans="1:13">
      <c r="A9" s="61"/>
      <c r="B9" s="72" t="s">
        <v>63</v>
      </c>
      <c r="C9" s="73"/>
      <c r="E9" s="77">
        <v>1</v>
      </c>
      <c r="F9" s="76"/>
      <c r="G9" s="145"/>
      <c r="K9" s="92"/>
      <c r="L9" s="92"/>
    </row>
    <row r="10" spans="1:13">
      <c r="A10" s="61"/>
      <c r="B10" s="72" t="s">
        <v>64</v>
      </c>
      <c r="C10" s="73"/>
      <c r="D10" s="100">
        <f>E6-1</f>
        <v>44561</v>
      </c>
      <c r="E10" s="104">
        <f>E8</f>
        <v>3103</v>
      </c>
      <c r="F10" s="76" t="s">
        <v>61</v>
      </c>
      <c r="G10" s="145"/>
      <c r="K10" s="92"/>
      <c r="L10" s="92"/>
    </row>
    <row r="11" spans="1:13">
      <c r="A11" s="61"/>
      <c r="B11" s="72" t="s">
        <v>65</v>
      </c>
      <c r="C11" s="73"/>
      <c r="D11" s="100">
        <f>EDATE(D10,E7)</f>
        <v>45291</v>
      </c>
      <c r="E11" s="104">
        <v>0</v>
      </c>
      <c r="F11" s="76" t="s">
        <v>61</v>
      </c>
      <c r="G11" s="145"/>
      <c r="K11" s="91"/>
      <c r="L11" s="91"/>
      <c r="M11" s="92"/>
    </row>
    <row r="12" spans="1:13">
      <c r="A12" s="61"/>
      <c r="B12" s="78" t="s">
        <v>78</v>
      </c>
      <c r="C12" s="79"/>
      <c r="D12" s="80"/>
      <c r="E12" s="141">
        <v>3.3000000000000002E-2</v>
      </c>
      <c r="F12" s="82"/>
      <c r="G12" s="146"/>
      <c r="K12" s="91"/>
      <c r="L12" s="91"/>
      <c r="M12" s="92"/>
    </row>
    <row r="13" spans="1:13">
      <c r="A13" s="61"/>
      <c r="B13" s="75"/>
      <c r="C13" s="73"/>
      <c r="E13" s="84"/>
      <c r="F13" s="75"/>
      <c r="G13" s="146"/>
      <c r="K13" s="91"/>
      <c r="L13" s="91"/>
      <c r="M13" s="92"/>
    </row>
    <row r="14" spans="1:13">
      <c r="K14" s="91"/>
      <c r="L14" s="91"/>
      <c r="M14" s="92"/>
    </row>
    <row r="15" spans="1:13" ht="15.75" thickBot="1">
      <c r="A15" s="85" t="s">
        <v>67</v>
      </c>
      <c r="B15" s="85" t="s">
        <v>68</v>
      </c>
      <c r="C15" s="85" t="s">
        <v>69</v>
      </c>
      <c r="D15" s="85" t="s">
        <v>70</v>
      </c>
      <c r="E15" s="85" t="s">
        <v>71</v>
      </c>
      <c r="F15" s="85" t="s">
        <v>72</v>
      </c>
      <c r="G15" s="147" t="s">
        <v>73</v>
      </c>
      <c r="K15" s="91"/>
      <c r="L15" s="91"/>
      <c r="M15" s="92"/>
    </row>
    <row r="16" spans="1:13">
      <c r="A16" s="86">
        <f>E6</f>
        <v>44562</v>
      </c>
      <c r="B16" s="73">
        <v>1</v>
      </c>
      <c r="C16" s="66">
        <f>E10</f>
        <v>3103</v>
      </c>
      <c r="D16" s="87">
        <f>IPMT($E$12/12,B16,$E$7,-$E$10,$E$11,0)</f>
        <v>8.5332500000000007</v>
      </c>
      <c r="E16" s="87">
        <f>PPMT($E$12/12,B16,$E$7,-$E$10,$E$11,0)</f>
        <v>125.24960140688657</v>
      </c>
      <c r="F16" s="87">
        <f>D16+E16</f>
        <v>133.78285140688658</v>
      </c>
      <c r="G16" s="66">
        <f>ROUND(C16-E16,3)</f>
        <v>2977.75</v>
      </c>
      <c r="K16" s="91"/>
      <c r="L16" s="91"/>
      <c r="M16" s="92"/>
    </row>
    <row r="17" spans="1:13">
      <c r="A17" s="86">
        <f>EDATE(A16,1)</f>
        <v>44593</v>
      </c>
      <c r="B17" s="73">
        <v>2</v>
      </c>
      <c r="C17" s="66">
        <f>G16</f>
        <v>2977.75</v>
      </c>
      <c r="D17" s="87">
        <f t="shared" ref="D17:D24" si="0">IPMT($E$12/12,B17,$E$7,-$E$10,$E$11,0)</f>
        <v>8.1888135961310642</v>
      </c>
      <c r="E17" s="87">
        <f t="shared" ref="E17:E39" si="1">PPMT($E$12/12,B17,$E$7,-$E$10,$E$11,0)</f>
        <v>125.59403781075552</v>
      </c>
      <c r="F17" s="87">
        <f t="shared" ref="F17:F39" si="2">D17+E17</f>
        <v>133.78285140688658</v>
      </c>
      <c r="G17" s="66">
        <f>ROUND(C17-E17,3)</f>
        <v>2852.1559999999999</v>
      </c>
      <c r="K17" s="91"/>
      <c r="L17" s="91"/>
      <c r="M17" s="92"/>
    </row>
    <row r="18" spans="1:13">
      <c r="A18" s="86">
        <f>EDATE(A17,1)</f>
        <v>44621</v>
      </c>
      <c r="B18" s="73">
        <v>3</v>
      </c>
      <c r="C18" s="66">
        <f t="shared" ref="C18:C39" si="3">G17</f>
        <v>2852.1559999999999</v>
      </c>
      <c r="D18" s="87">
        <f t="shared" si="0"/>
        <v>7.843429992151485</v>
      </c>
      <c r="E18" s="87">
        <f t="shared" si="1"/>
        <v>125.93942141473508</v>
      </c>
      <c r="F18" s="87">
        <f t="shared" si="2"/>
        <v>133.78285140688655</v>
      </c>
      <c r="G18" s="66">
        <f>ROUND(C18-E18,3)</f>
        <v>2726.2170000000001</v>
      </c>
      <c r="K18" s="91"/>
      <c r="L18" s="91"/>
      <c r="M18" s="92"/>
    </row>
    <row r="19" spans="1:13">
      <c r="A19" s="86">
        <f t="shared" ref="A19:A39" si="4">EDATE(A18,1)</f>
        <v>44652</v>
      </c>
      <c r="B19" s="73">
        <v>4</v>
      </c>
      <c r="C19" s="66">
        <f t="shared" si="3"/>
        <v>2726.2170000000001</v>
      </c>
      <c r="D19" s="87">
        <f t="shared" si="0"/>
        <v>7.4970965832609631</v>
      </c>
      <c r="E19" s="87">
        <f t="shared" si="1"/>
        <v>126.28575482362561</v>
      </c>
      <c r="F19" s="87">
        <f t="shared" si="2"/>
        <v>133.78285140688658</v>
      </c>
      <c r="G19" s="66">
        <f t="shared" ref="G19:G39" si="5">ROUND(C19-E19,3)</f>
        <v>2599.931</v>
      </c>
      <c r="K19" s="91"/>
      <c r="L19" s="91"/>
      <c r="M19" s="92"/>
    </row>
    <row r="20" spans="1:13">
      <c r="A20" s="86">
        <f t="shared" si="4"/>
        <v>44682</v>
      </c>
      <c r="B20" s="73">
        <v>5</v>
      </c>
      <c r="C20" s="66">
        <f t="shared" si="3"/>
        <v>2599.931</v>
      </c>
      <c r="D20" s="87">
        <f t="shared" si="0"/>
        <v>7.1498107574959926</v>
      </c>
      <c r="E20" s="87">
        <f t="shared" si="1"/>
        <v>126.63304064939058</v>
      </c>
      <c r="F20" s="87">
        <f t="shared" si="2"/>
        <v>133.78285140688658</v>
      </c>
      <c r="G20" s="66">
        <f t="shared" si="5"/>
        <v>2473.2979999999998</v>
      </c>
      <c r="K20" s="91"/>
      <c r="L20" s="91"/>
      <c r="M20" s="92"/>
    </row>
    <row r="21" spans="1:13">
      <c r="A21" s="86">
        <f t="shared" si="4"/>
        <v>44713</v>
      </c>
      <c r="B21" s="73">
        <v>6</v>
      </c>
      <c r="C21" s="66">
        <f t="shared" si="3"/>
        <v>2473.2979999999998</v>
      </c>
      <c r="D21" s="87">
        <f t="shared" si="0"/>
        <v>6.8015698957101689</v>
      </c>
      <c r="E21" s="87">
        <f t="shared" si="1"/>
        <v>126.98128151117641</v>
      </c>
      <c r="F21" s="87">
        <f t="shared" si="2"/>
        <v>133.78285140688658</v>
      </c>
      <c r="G21" s="66">
        <f t="shared" si="5"/>
        <v>2346.317</v>
      </c>
      <c r="K21" s="91"/>
      <c r="L21" s="91"/>
      <c r="M21" s="92"/>
    </row>
    <row r="22" spans="1:13">
      <c r="A22" s="86">
        <f t="shared" si="4"/>
        <v>44743</v>
      </c>
      <c r="B22" s="73">
        <v>7</v>
      </c>
      <c r="C22" s="66">
        <f t="shared" si="3"/>
        <v>2346.317</v>
      </c>
      <c r="D22" s="87">
        <f t="shared" si="0"/>
        <v>6.4523713715544337</v>
      </c>
      <c r="E22" s="87">
        <f t="shared" si="1"/>
        <v>127.33048003533214</v>
      </c>
      <c r="F22" s="87">
        <f t="shared" si="2"/>
        <v>133.78285140688658</v>
      </c>
      <c r="G22" s="66">
        <f t="shared" si="5"/>
        <v>2218.9870000000001</v>
      </c>
      <c r="I22" s="101"/>
      <c r="K22" s="91"/>
      <c r="L22" s="91"/>
      <c r="M22" s="92"/>
    </row>
    <row r="23" spans="1:13">
      <c r="A23" s="86">
        <f>EDATE(A22,1)</f>
        <v>44774</v>
      </c>
      <c r="B23" s="73">
        <v>8</v>
      </c>
      <c r="C23" s="66">
        <f t="shared" si="3"/>
        <v>2218.9870000000001</v>
      </c>
      <c r="D23" s="87">
        <f t="shared" si="0"/>
        <v>6.1022125514572707</v>
      </c>
      <c r="E23" s="87">
        <f t="shared" si="1"/>
        <v>127.68063885542929</v>
      </c>
      <c r="F23" s="87">
        <f t="shared" si="2"/>
        <v>133.78285140688655</v>
      </c>
      <c r="G23" s="66">
        <f t="shared" si="5"/>
        <v>2091.306</v>
      </c>
      <c r="K23" s="91"/>
      <c r="L23" s="91"/>
      <c r="M23" s="92"/>
    </row>
    <row r="24" spans="1:13">
      <c r="A24" s="86">
        <f t="shared" si="4"/>
        <v>44805</v>
      </c>
      <c r="B24" s="73">
        <v>9</v>
      </c>
      <c r="C24" s="66">
        <f t="shared" si="3"/>
        <v>2091.306</v>
      </c>
      <c r="D24" s="87">
        <f t="shared" si="0"/>
        <v>5.7510907946048393</v>
      </c>
      <c r="E24" s="87">
        <f t="shared" si="1"/>
        <v>128.03176061228174</v>
      </c>
      <c r="F24" s="87">
        <f t="shared" si="2"/>
        <v>133.78285140688658</v>
      </c>
      <c r="G24" s="66">
        <f t="shared" si="5"/>
        <v>1963.2739999999999</v>
      </c>
      <c r="I24" s="101"/>
      <c r="K24" s="91"/>
      <c r="L24" s="91"/>
      <c r="M24" s="92"/>
    </row>
    <row r="25" spans="1:13">
      <c r="A25" s="86">
        <f t="shared" si="4"/>
        <v>44835</v>
      </c>
      <c r="B25" s="73">
        <v>10</v>
      </c>
      <c r="C25" s="66">
        <f t="shared" si="3"/>
        <v>1963.2739999999999</v>
      </c>
      <c r="D25" s="87">
        <f>IPMT($E$12/12,B25-9,$E$7-9,-$C$25,$E$11,0)</f>
        <v>5.399003500000001</v>
      </c>
      <c r="E25" s="87">
        <f t="shared" si="1"/>
        <v>128.3838479539655</v>
      </c>
      <c r="F25" s="87">
        <f t="shared" si="2"/>
        <v>133.78285145396549</v>
      </c>
      <c r="G25" s="66">
        <f t="shared" si="5"/>
        <v>1834.89</v>
      </c>
    </row>
    <row r="26" spans="1:13">
      <c r="A26" s="86">
        <f t="shared" si="4"/>
        <v>44866</v>
      </c>
      <c r="B26" s="73">
        <v>11</v>
      </c>
      <c r="C26" s="66">
        <f t="shared" si="3"/>
        <v>1834.89</v>
      </c>
      <c r="D26" s="87">
        <f t="shared" ref="D26:D39" si="6">IPMT($E$12/12,B26-9,$E$7-9,-$C$25,$E$11,0)</f>
        <v>5.0459479150479751</v>
      </c>
      <c r="E26" s="87">
        <f t="shared" si="1"/>
        <v>128.73690353583891</v>
      </c>
      <c r="F26" s="87">
        <f t="shared" si="2"/>
        <v>133.78285145088688</v>
      </c>
      <c r="G26" s="66">
        <f t="shared" si="5"/>
        <v>1706.153</v>
      </c>
    </row>
    <row r="27" spans="1:13">
      <c r="A27" s="86">
        <f t="shared" si="4"/>
        <v>44896</v>
      </c>
      <c r="B27" s="73">
        <v>12</v>
      </c>
      <c r="C27" s="66">
        <f t="shared" si="3"/>
        <v>1706.153</v>
      </c>
      <c r="D27" s="87">
        <f t="shared" si="6"/>
        <v>4.6919214272373315</v>
      </c>
      <c r="E27" s="87">
        <f t="shared" si="1"/>
        <v>129.09093002056247</v>
      </c>
      <c r="F27" s="87">
        <f t="shared" si="2"/>
        <v>133.7828514477998</v>
      </c>
      <c r="G27" s="66">
        <f t="shared" si="5"/>
        <v>1577.0619999999999</v>
      </c>
    </row>
    <row r="28" spans="1:13">
      <c r="A28" s="86">
        <f t="shared" si="4"/>
        <v>44927</v>
      </c>
      <c r="B28" s="73">
        <v>13</v>
      </c>
      <c r="C28" s="66">
        <f t="shared" si="3"/>
        <v>1577.0619999999999</v>
      </c>
      <c r="D28" s="87">
        <f t="shared" si="6"/>
        <v>4.3369213665852087</v>
      </c>
      <c r="E28" s="87">
        <f t="shared" si="1"/>
        <v>129.44593007811901</v>
      </c>
      <c r="F28" s="87">
        <f t="shared" si="2"/>
        <v>133.78285144470422</v>
      </c>
      <c r="G28" s="66">
        <f t="shared" si="5"/>
        <v>1447.616</v>
      </c>
    </row>
    <row r="29" spans="1:13">
      <c r="A29" s="86">
        <f t="shared" si="4"/>
        <v>44958</v>
      </c>
      <c r="B29" s="73">
        <v>14</v>
      </c>
      <c r="C29" s="66">
        <f t="shared" si="3"/>
        <v>1447.616</v>
      </c>
      <c r="D29" s="87">
        <f t="shared" si="6"/>
        <v>3.9809450557662927</v>
      </c>
      <c r="E29" s="87">
        <f t="shared" si="1"/>
        <v>129.80190638583383</v>
      </c>
      <c r="F29" s="87">
        <f t="shared" si="2"/>
        <v>133.78285144160012</v>
      </c>
      <c r="G29" s="66">
        <f t="shared" si="5"/>
        <v>1317.8140000000001</v>
      </c>
    </row>
    <row r="30" spans="1:13">
      <c r="A30" s="86">
        <f t="shared" si="4"/>
        <v>44986</v>
      </c>
      <c r="B30" s="73">
        <v>15</v>
      </c>
      <c r="C30" s="66">
        <f t="shared" si="3"/>
        <v>1317.8140000000001</v>
      </c>
      <c r="D30" s="87">
        <f t="shared" si="6"/>
        <v>3.6239898100926244</v>
      </c>
      <c r="E30" s="87">
        <f t="shared" si="1"/>
        <v>130.15886162839487</v>
      </c>
      <c r="F30" s="87">
        <f t="shared" si="2"/>
        <v>133.78285143848751</v>
      </c>
      <c r="G30" s="66">
        <f t="shared" si="5"/>
        <v>1187.655</v>
      </c>
    </row>
    <row r="31" spans="1:13">
      <c r="A31" s="86">
        <f t="shared" si="4"/>
        <v>45017</v>
      </c>
      <c r="B31" s="73">
        <v>16</v>
      </c>
      <c r="C31" s="66">
        <f t="shared" si="3"/>
        <v>1187.655</v>
      </c>
      <c r="D31" s="87">
        <f t="shared" si="6"/>
        <v>3.2660529374933542</v>
      </c>
      <c r="E31" s="87">
        <f t="shared" si="1"/>
        <v>130.51679849787297</v>
      </c>
      <c r="F31" s="87">
        <f t="shared" si="2"/>
        <v>133.78285143536633</v>
      </c>
      <c r="G31" s="66">
        <f t="shared" si="5"/>
        <v>1057.1379999999999</v>
      </c>
    </row>
    <row r="32" spans="1:13">
      <c r="A32" s="86">
        <f t="shared" si="4"/>
        <v>45047</v>
      </c>
      <c r="B32" s="73">
        <v>17</v>
      </c>
      <c r="C32" s="66">
        <f t="shared" si="3"/>
        <v>1057.1379999999999</v>
      </c>
      <c r="D32" s="87">
        <f t="shared" si="6"/>
        <v>2.9071317384944351</v>
      </c>
      <c r="E32" s="87">
        <f t="shared" si="1"/>
        <v>130.87571969374213</v>
      </c>
      <c r="F32" s="87">
        <f t="shared" si="2"/>
        <v>133.78285143223655</v>
      </c>
      <c r="G32" s="66">
        <f t="shared" si="5"/>
        <v>926.26199999999994</v>
      </c>
    </row>
    <row r="33" spans="1:7">
      <c r="A33" s="86">
        <f t="shared" si="4"/>
        <v>45078</v>
      </c>
      <c r="B33" s="73">
        <v>18</v>
      </c>
      <c r="C33" s="66">
        <f t="shared" si="3"/>
        <v>926.26199999999994</v>
      </c>
      <c r="D33" s="87">
        <f t="shared" si="6"/>
        <v>2.5472235061982698</v>
      </c>
      <c r="E33" s="87">
        <f t="shared" si="1"/>
        <v>131.23562792289994</v>
      </c>
      <c r="F33" s="87">
        <f t="shared" si="2"/>
        <v>133.7828514290982</v>
      </c>
      <c r="G33" s="66">
        <f t="shared" si="5"/>
        <v>795.02599999999995</v>
      </c>
    </row>
    <row r="34" spans="1:7">
      <c r="A34" s="86">
        <f t="shared" si="4"/>
        <v>45108</v>
      </c>
      <c r="B34" s="73">
        <v>19</v>
      </c>
      <c r="C34" s="66">
        <f t="shared" si="3"/>
        <v>795.02599999999995</v>
      </c>
      <c r="D34" s="87">
        <f t="shared" si="6"/>
        <v>2.1863255262632895</v>
      </c>
      <c r="E34" s="87">
        <f t="shared" si="1"/>
        <v>131.59652589968789</v>
      </c>
      <c r="F34" s="87">
        <f t="shared" si="2"/>
        <v>133.78285142595118</v>
      </c>
      <c r="G34" s="66">
        <f t="shared" si="5"/>
        <v>663.42899999999997</v>
      </c>
    </row>
    <row r="35" spans="1:7">
      <c r="A35" s="86">
        <f t="shared" si="4"/>
        <v>45139</v>
      </c>
      <c r="B35" s="73">
        <v>20</v>
      </c>
      <c r="C35" s="66">
        <f t="shared" si="3"/>
        <v>663.42899999999997</v>
      </c>
      <c r="D35" s="87">
        <f t="shared" si="6"/>
        <v>1.8244350768834878</v>
      </c>
      <c r="E35" s="87">
        <f t="shared" si="1"/>
        <v>131.95841634591201</v>
      </c>
      <c r="F35" s="87">
        <f t="shared" si="2"/>
        <v>133.78285142279549</v>
      </c>
      <c r="G35" s="66">
        <f t="shared" si="5"/>
        <v>531.471</v>
      </c>
    </row>
    <row r="36" spans="1:7">
      <c r="A36" s="86">
        <f t="shared" si="4"/>
        <v>45170</v>
      </c>
      <c r="B36" s="73">
        <v>21</v>
      </c>
      <c r="C36" s="66">
        <f t="shared" si="3"/>
        <v>531.471</v>
      </c>
      <c r="D36" s="87">
        <f t="shared" si="6"/>
        <v>1.4615494287678921</v>
      </c>
      <c r="E36" s="87">
        <f t="shared" si="1"/>
        <v>132.32130199086328</v>
      </c>
      <c r="F36" s="87">
        <f t="shared" si="2"/>
        <v>133.78285141963116</v>
      </c>
      <c r="G36" s="66">
        <f t="shared" si="5"/>
        <v>399.15</v>
      </c>
    </row>
    <row r="37" spans="1:7">
      <c r="A37" s="86">
        <f t="shared" si="4"/>
        <v>45200</v>
      </c>
      <c r="B37" s="73">
        <v>22</v>
      </c>
      <c r="C37" s="66">
        <f t="shared" si="3"/>
        <v>399.15</v>
      </c>
      <c r="D37" s="87">
        <f t="shared" si="6"/>
        <v>1.0976658451199783</v>
      </c>
      <c r="E37" s="87">
        <f t="shared" si="1"/>
        <v>132.68518557133817</v>
      </c>
      <c r="F37" s="87">
        <f t="shared" si="2"/>
        <v>133.78285141645816</v>
      </c>
      <c r="G37" s="66">
        <f t="shared" si="5"/>
        <v>266.46499999999997</v>
      </c>
    </row>
    <row r="38" spans="1:7">
      <c r="A38" s="86">
        <f t="shared" si="4"/>
        <v>45231</v>
      </c>
      <c r="B38" s="73">
        <v>23</v>
      </c>
      <c r="C38" s="66">
        <f t="shared" si="3"/>
        <v>266.46499999999997</v>
      </c>
      <c r="D38" s="87">
        <f t="shared" si="6"/>
        <v>0.73278158161703288</v>
      </c>
      <c r="E38" s="87">
        <f t="shared" si="1"/>
        <v>133.05006983165936</v>
      </c>
      <c r="F38" s="87">
        <f t="shared" si="2"/>
        <v>133.78285141327638</v>
      </c>
      <c r="G38" s="66">
        <f t="shared" si="5"/>
        <v>133.41499999999999</v>
      </c>
    </row>
    <row r="39" spans="1:7">
      <c r="A39" s="86">
        <f t="shared" si="4"/>
        <v>45261</v>
      </c>
      <c r="B39" s="73">
        <v>24</v>
      </c>
      <c r="C39" s="66">
        <f t="shared" si="3"/>
        <v>133.41499999999999</v>
      </c>
      <c r="D39" s="87">
        <f t="shared" si="6"/>
        <v>0.36689388638945436</v>
      </c>
      <c r="E39" s="87">
        <f t="shared" si="1"/>
        <v>133.41595752369639</v>
      </c>
      <c r="F39" s="87">
        <f t="shared" si="2"/>
        <v>133.78285141008584</v>
      </c>
      <c r="G39" s="66">
        <f t="shared" si="5"/>
        <v>-1E-3</v>
      </c>
    </row>
    <row r="40" spans="1:7">
      <c r="A40" s="86"/>
      <c r="B40" s="73"/>
      <c r="C40" s="66"/>
      <c r="D40" s="87"/>
      <c r="E40" s="87"/>
      <c r="F40" s="87"/>
      <c r="G40" s="66"/>
    </row>
    <row r="41" spans="1:7">
      <c r="A41" s="86"/>
      <c r="B41" s="73"/>
      <c r="C41" s="66"/>
      <c r="D41" s="87"/>
      <c r="E41" s="87"/>
      <c r="F41" s="87"/>
      <c r="G41" s="66"/>
    </row>
    <row r="42" spans="1:7">
      <c r="A42" s="86"/>
      <c r="B42" s="73"/>
      <c r="C42" s="66"/>
      <c r="D42" s="87"/>
      <c r="E42" s="87"/>
      <c r="F42" s="87"/>
      <c r="G42" s="66"/>
    </row>
    <row r="43" spans="1:7">
      <c r="A43" s="86"/>
      <c r="B43" s="73"/>
      <c r="C43" s="66"/>
      <c r="D43" s="87"/>
      <c r="E43" s="87"/>
      <c r="F43" s="87"/>
      <c r="G43" s="66"/>
    </row>
    <row r="44" spans="1:7">
      <c r="A44" s="86"/>
      <c r="B44" s="73"/>
      <c r="C44" s="66"/>
      <c r="D44" s="87"/>
      <c r="E44" s="87"/>
      <c r="F44" s="87"/>
      <c r="G44" s="66"/>
    </row>
    <row r="45" spans="1:7">
      <c r="A45" s="86"/>
      <c r="B45" s="73"/>
      <c r="C45" s="66"/>
      <c r="D45" s="87"/>
      <c r="E45" s="87"/>
      <c r="F45" s="87"/>
      <c r="G45" s="66"/>
    </row>
    <row r="46" spans="1:7">
      <c r="A46" s="86"/>
      <c r="B46" s="73"/>
      <c r="C46" s="66"/>
      <c r="D46" s="87"/>
      <c r="E46" s="87"/>
      <c r="F46" s="87"/>
      <c r="G46" s="66"/>
    </row>
    <row r="47" spans="1:7">
      <c r="A47" s="86"/>
      <c r="B47" s="73"/>
      <c r="C47" s="66"/>
      <c r="D47" s="87"/>
      <c r="E47" s="87"/>
      <c r="F47" s="87"/>
      <c r="G47" s="66"/>
    </row>
    <row r="48" spans="1:7">
      <c r="A48" s="86"/>
      <c r="B48" s="73"/>
      <c r="C48" s="66"/>
      <c r="D48" s="87"/>
      <c r="E48" s="87"/>
      <c r="F48" s="87"/>
      <c r="G48" s="66"/>
    </row>
    <row r="49" spans="1:7">
      <c r="A49" s="86"/>
      <c r="B49" s="73"/>
      <c r="C49" s="66"/>
      <c r="D49" s="87"/>
      <c r="E49" s="87"/>
      <c r="F49" s="87"/>
      <c r="G49" s="66"/>
    </row>
    <row r="50" spans="1:7">
      <c r="A50" s="86"/>
      <c r="B50" s="73"/>
      <c r="C50" s="66"/>
      <c r="D50" s="87"/>
      <c r="E50" s="87"/>
      <c r="F50" s="87"/>
      <c r="G50" s="66"/>
    </row>
    <row r="51" spans="1:7">
      <c r="A51" s="86"/>
      <c r="B51" s="73"/>
      <c r="C51" s="66"/>
      <c r="D51" s="87"/>
      <c r="E51" s="87"/>
      <c r="F51" s="87"/>
      <c r="G51" s="66"/>
    </row>
    <row r="52" spans="1:7">
      <c r="A52" s="86"/>
      <c r="B52" s="73"/>
      <c r="C52" s="66"/>
      <c r="D52" s="87"/>
      <c r="E52" s="87"/>
      <c r="F52" s="87"/>
      <c r="G52" s="66"/>
    </row>
    <row r="53" spans="1:7">
      <c r="A53" s="86"/>
      <c r="B53" s="73"/>
      <c r="C53" s="66"/>
      <c r="D53" s="87"/>
      <c r="E53" s="87"/>
      <c r="F53" s="87"/>
      <c r="G53" s="66"/>
    </row>
    <row r="54" spans="1:7">
      <c r="A54" s="86"/>
      <c r="B54" s="73"/>
      <c r="C54" s="66"/>
      <c r="D54" s="87"/>
      <c r="E54" s="87"/>
      <c r="F54" s="87"/>
      <c r="G54" s="66"/>
    </row>
    <row r="55" spans="1:7">
      <c r="A55" s="86"/>
      <c r="B55" s="73"/>
      <c r="C55" s="66"/>
      <c r="D55" s="87"/>
      <c r="E55" s="87"/>
      <c r="F55" s="87"/>
      <c r="G55" s="66"/>
    </row>
    <row r="56" spans="1:7">
      <c r="A56" s="86"/>
      <c r="B56" s="73"/>
      <c r="C56" s="66"/>
      <c r="D56" s="87"/>
      <c r="E56" s="87"/>
      <c r="F56" s="87"/>
      <c r="G56" s="66"/>
    </row>
    <row r="57" spans="1:7">
      <c r="A57" s="86"/>
      <c r="B57" s="73"/>
      <c r="C57" s="66"/>
      <c r="D57" s="87"/>
      <c r="E57" s="87"/>
      <c r="F57" s="87"/>
      <c r="G57" s="66"/>
    </row>
    <row r="58" spans="1:7">
      <c r="A58" s="86"/>
      <c r="B58" s="73"/>
      <c r="C58" s="66"/>
      <c r="D58" s="87"/>
      <c r="E58" s="87"/>
      <c r="F58" s="87"/>
      <c r="G58" s="66"/>
    </row>
    <row r="59" spans="1:7">
      <c r="A59" s="86"/>
      <c r="B59" s="73"/>
      <c r="C59" s="66"/>
      <c r="D59" s="87"/>
      <c r="E59" s="87"/>
      <c r="F59" s="87"/>
      <c r="G59" s="66"/>
    </row>
    <row r="60" spans="1:7">
      <c r="A60" s="86"/>
      <c r="B60" s="73"/>
      <c r="C60" s="66"/>
      <c r="D60" s="87"/>
      <c r="E60" s="87"/>
      <c r="F60" s="87"/>
      <c r="G60" s="66"/>
    </row>
    <row r="61" spans="1:7">
      <c r="A61" s="86"/>
      <c r="B61" s="73"/>
      <c r="C61" s="66"/>
      <c r="D61" s="87"/>
      <c r="E61" s="87"/>
      <c r="F61" s="87"/>
      <c r="G61" s="66"/>
    </row>
    <row r="62" spans="1:7">
      <c r="A62" s="86"/>
      <c r="B62" s="73"/>
      <c r="C62" s="66"/>
      <c r="D62" s="87"/>
      <c r="E62" s="87"/>
      <c r="F62" s="87"/>
      <c r="G62" s="66"/>
    </row>
    <row r="63" spans="1:7">
      <c r="A63" s="86"/>
      <c r="B63" s="73"/>
      <c r="C63" s="66"/>
      <c r="D63" s="87"/>
      <c r="E63" s="87"/>
      <c r="F63" s="87"/>
      <c r="G63" s="66"/>
    </row>
    <row r="64" spans="1:7">
      <c r="A64" s="86"/>
      <c r="B64" s="73"/>
      <c r="C64" s="66"/>
      <c r="D64" s="87"/>
      <c r="E64" s="87"/>
      <c r="F64" s="87"/>
      <c r="G64" s="66"/>
    </row>
    <row r="65" spans="1:7">
      <c r="A65" s="86"/>
      <c r="B65" s="73"/>
      <c r="C65" s="66"/>
      <c r="D65" s="87"/>
      <c r="E65" s="87"/>
      <c r="F65" s="87"/>
      <c r="G65" s="66"/>
    </row>
    <row r="66" spans="1:7">
      <c r="A66" s="86"/>
      <c r="B66" s="73"/>
      <c r="C66" s="66"/>
      <c r="D66" s="87"/>
      <c r="E66" s="87"/>
      <c r="F66" s="87"/>
      <c r="G66" s="66"/>
    </row>
    <row r="67" spans="1:7">
      <c r="A67" s="86"/>
      <c r="B67" s="73"/>
      <c r="C67" s="66"/>
      <c r="D67" s="87"/>
      <c r="E67" s="87"/>
      <c r="F67" s="87"/>
      <c r="G67" s="66"/>
    </row>
    <row r="68" spans="1:7">
      <c r="A68" s="86"/>
      <c r="B68" s="73"/>
      <c r="C68" s="66"/>
      <c r="D68" s="87"/>
      <c r="E68" s="87"/>
      <c r="F68" s="87"/>
      <c r="G68" s="66"/>
    </row>
    <row r="69" spans="1:7">
      <c r="A69" s="86"/>
      <c r="B69" s="73"/>
      <c r="C69" s="66"/>
      <c r="D69" s="87"/>
      <c r="E69" s="87"/>
      <c r="F69" s="87"/>
      <c r="G69" s="66"/>
    </row>
    <row r="70" spans="1:7">
      <c r="A70" s="86"/>
      <c r="B70" s="73"/>
      <c r="C70" s="66"/>
      <c r="D70" s="87"/>
      <c r="E70" s="87"/>
      <c r="F70" s="87"/>
      <c r="G70" s="66"/>
    </row>
    <row r="71" spans="1:7">
      <c r="A71" s="86"/>
      <c r="B71" s="73"/>
      <c r="C71" s="66"/>
      <c r="D71" s="87"/>
      <c r="E71" s="87"/>
      <c r="F71" s="87"/>
      <c r="G71" s="66"/>
    </row>
    <row r="72" spans="1:7">
      <c r="A72" s="86"/>
      <c r="B72" s="73"/>
      <c r="C72" s="66"/>
      <c r="D72" s="87"/>
      <c r="E72" s="87"/>
      <c r="F72" s="87"/>
      <c r="G72" s="66"/>
    </row>
    <row r="73" spans="1:7">
      <c r="A73" s="86"/>
      <c r="B73" s="73"/>
      <c r="C73" s="66"/>
      <c r="D73" s="87"/>
      <c r="E73" s="87"/>
      <c r="F73" s="87"/>
      <c r="G73" s="66"/>
    </row>
    <row r="74" spans="1:7">
      <c r="A74" s="86"/>
      <c r="B74" s="73"/>
      <c r="C74" s="66"/>
      <c r="D74" s="87"/>
      <c r="E74" s="87"/>
      <c r="F74" s="87"/>
      <c r="G74" s="66"/>
    </row>
    <row r="75" spans="1:7">
      <c r="A75" s="86"/>
      <c r="B75" s="73"/>
      <c r="C75" s="66"/>
      <c r="D75" s="87"/>
      <c r="E75" s="87"/>
      <c r="F75" s="87"/>
      <c r="G75" s="66"/>
    </row>
    <row r="131" ht="0.75" customHeight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9" ma:contentTypeDescription="Create a new document." ma:contentTypeScope="" ma:versionID="9ed04d07e3f954023e7193c461fafc2c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bead88476e1ab7c261c298de8d916fec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27AF7-96C8-468D-BDEC-BF4FBC6A3E85}"/>
</file>

<file path=customXml/itemProps2.xml><?xml version="1.0" encoding="utf-8"?>
<ds:datastoreItem xmlns:ds="http://schemas.openxmlformats.org/officeDocument/2006/customXml" ds:itemID="{E7D5EA33-B954-4878-9A20-0CBCDA99BFFC}"/>
</file>

<file path=customXml/itemProps3.xml><?xml version="1.0" encoding="utf-8"?>
<ds:datastoreItem xmlns:ds="http://schemas.openxmlformats.org/officeDocument/2006/customXml" ds:itemID="{E633325D-431F-4A1C-9FDA-5152EA1061BE}"/>
</file>

<file path=customXml/itemProps4.xml><?xml version="1.0" encoding="utf-8"?>
<ds:datastoreItem xmlns:ds="http://schemas.openxmlformats.org/officeDocument/2006/customXml" ds:itemID="{91A83B65-561B-4064-902D-7F2512535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Riigi Kinnisvara AS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Erich Tohvre</cp:lastModifiedBy>
  <cp:revision/>
  <dcterms:created xsi:type="dcterms:W3CDTF">2009-11-20T06:24:07Z</dcterms:created>
  <dcterms:modified xsi:type="dcterms:W3CDTF">2021-10-29T12:19:18Z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Order">
    <vt:r8>3706200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ComplianceAssetId">
    <vt:lpwstr/>
  </property>
  <property fmtid="{D5CDD505-2E9C-101B-9397-08002B2CF9AE}" pid="13" name="TemplateUrl">
    <vt:lpwstr/>
  </property>
</Properties>
</file>